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CAMPINA DOS MAIA - TRECHO 4 - 343,0m/LICITAÇÃO/"/>
    </mc:Choice>
  </mc:AlternateContent>
  <xr:revisionPtr revIDLastSave="951" documentId="11_6E4AA15E6FAF702F4541F4DC9BAE0157DA19F047" xr6:coauthVersionLast="47" xr6:coauthVersionMax="47" xr10:uidLastSave="{EE317408-9327-4002-B30E-FD6B96011B48}"/>
  <bookViews>
    <workbookView xWindow="-120" yWindow="-120" windowWidth="29040" windowHeight="15840" activeTab="1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PROPOSTO'!$B$33:$N$96</definedName>
    <definedName name="_xlnm._FilterDatabase" localSheetId="0" hidden="1">OB_TOTAL!$A$14:$P$65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BDI!#REF!</definedName>
    <definedName name="_xlnm.Print_Area" localSheetId="1">'CRONOGRAMA PROPOSTO'!$A$1:$P$29</definedName>
    <definedName name="_xlnm.Print_Area" localSheetId="0">OB_TOTAL!$A$1:$N$73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OB_TOTAL!$13:$14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" i="2" l="1"/>
  <c r="N16" i="3"/>
  <c r="C24" i="7"/>
  <c r="D2" i="7" s="1"/>
  <c r="D6" i="7" s="1"/>
  <c r="C13" i="7" s="1"/>
  <c r="C15" i="7" s="1"/>
  <c r="C17" i="7"/>
  <c r="D13" i="7"/>
  <c r="Q51" i="2" l="1"/>
  <c r="Q50" i="2"/>
  <c r="Q49" i="2"/>
  <c r="Q47" i="2"/>
  <c r="R51" i="2" l="1"/>
  <c r="R49" i="2"/>
  <c r="R50" i="2"/>
  <c r="R47" i="2"/>
  <c r="Q46" i="2"/>
  <c r="R46" i="2" s="1"/>
  <c r="Q28" i="2"/>
  <c r="Q27" i="2"/>
  <c r="R27" i="2" s="1"/>
  <c r="R17" i="2"/>
  <c r="R18" i="2"/>
  <c r="R20" i="2"/>
  <c r="R21" i="2"/>
  <c r="R22" i="2"/>
  <c r="R23" i="2"/>
  <c r="R24" i="2"/>
  <c r="R26" i="2"/>
  <c r="R28" i="2"/>
  <c r="R29" i="2"/>
  <c r="R30" i="2"/>
  <c r="R31" i="2"/>
  <c r="R32" i="2"/>
  <c r="R33" i="2"/>
  <c r="R34" i="2"/>
  <c r="R35" i="2"/>
  <c r="R37" i="2"/>
  <c r="R38" i="2"/>
  <c r="R39" i="2"/>
  <c r="R40" i="2"/>
  <c r="R42" i="2"/>
  <c r="R44" i="2"/>
  <c r="R45" i="2"/>
  <c r="R48" i="2"/>
  <c r="R52" i="2"/>
  <c r="R54" i="2"/>
  <c r="R55" i="2"/>
  <c r="R56" i="2"/>
  <c r="R57" i="2"/>
  <c r="R58" i="2"/>
  <c r="R59" i="2"/>
  <c r="R60" i="2"/>
  <c r="R61" i="2"/>
  <c r="R62" i="2"/>
  <c r="R16" i="2"/>
  <c r="I52" i="2"/>
  <c r="I51" i="2"/>
  <c r="I50" i="2"/>
  <c r="I49" i="2"/>
  <c r="I48" i="2"/>
  <c r="I47" i="2"/>
  <c r="G39" i="2"/>
  <c r="I39" i="2"/>
  <c r="I33" i="2"/>
  <c r="I34" i="2"/>
  <c r="I27" i="2"/>
  <c r="I24" i="2"/>
  <c r="I23" i="2"/>
  <c r="I22" i="2"/>
  <c r="I21" i="2"/>
  <c r="O13" i="3"/>
  <c r="O14" i="3"/>
  <c r="O15" i="3"/>
  <c r="O16" i="3"/>
  <c r="O17" i="3"/>
  <c r="O18" i="3"/>
  <c r="O19" i="3"/>
  <c r="O12" i="3"/>
  <c r="I55" i="2" l="1"/>
  <c r="I56" i="2"/>
  <c r="I57" i="2"/>
  <c r="I58" i="2"/>
  <c r="I59" i="2"/>
  <c r="I60" i="2"/>
  <c r="I61" i="2"/>
  <c r="I62" i="2"/>
  <c r="I54" i="2"/>
  <c r="I45" i="2"/>
  <c r="I42" i="2"/>
  <c r="I40" i="2"/>
  <c r="I35" i="2"/>
  <c r="I32" i="2"/>
  <c r="I31" i="2"/>
  <c r="I30" i="2"/>
  <c r="I28" i="2"/>
  <c r="I26" i="2"/>
  <c r="I20" i="2"/>
  <c r="I19" i="2" s="1"/>
  <c r="I18" i="2"/>
  <c r="I17" i="2"/>
  <c r="I16" i="2"/>
  <c r="I46" i="2"/>
  <c r="I44" i="2"/>
  <c r="I38" i="2"/>
  <c r="I37" i="2"/>
  <c r="I53" i="2" l="1"/>
  <c r="P19" i="3" s="1"/>
  <c r="P13" i="3"/>
  <c r="I41" i="2"/>
  <c r="P17" i="3" s="1"/>
  <c r="I43" i="2"/>
  <c r="P18" i="3" s="1"/>
  <c r="I25" i="2"/>
  <c r="P14" i="3" s="1"/>
  <c r="I36" i="2"/>
  <c r="P16" i="3" s="1"/>
  <c r="I29" i="2"/>
  <c r="P15" i="3" s="1"/>
  <c r="G53" i="2"/>
  <c r="G43" i="2"/>
  <c r="L15" i="3" l="1"/>
  <c r="J15" i="3"/>
  <c r="F15" i="3"/>
  <c r="D15" i="3"/>
  <c r="N15" i="3"/>
  <c r="H15" i="3"/>
  <c r="L16" i="3"/>
  <c r="J16" i="3"/>
  <c r="D16" i="3"/>
  <c r="H16" i="3"/>
  <c r="F16" i="3"/>
  <c r="F20" i="3" s="1"/>
  <c r="L14" i="3"/>
  <c r="J14" i="3"/>
  <c r="H14" i="3"/>
  <c r="D14" i="3"/>
  <c r="F14" i="3"/>
  <c r="N14" i="3"/>
  <c r="J19" i="3"/>
  <c r="L19" i="3"/>
  <c r="N19" i="3"/>
  <c r="F19" i="3"/>
  <c r="H19" i="3"/>
  <c r="D19" i="3"/>
  <c r="J18" i="3"/>
  <c r="L18" i="3"/>
  <c r="N18" i="3"/>
  <c r="D18" i="3"/>
  <c r="H18" i="3"/>
  <c r="J17" i="3"/>
  <c r="L17" i="3"/>
  <c r="D17" i="3"/>
  <c r="F17" i="3"/>
  <c r="N17" i="3"/>
  <c r="H17" i="3"/>
  <c r="L13" i="3"/>
  <c r="J13" i="3"/>
  <c r="H13" i="3"/>
  <c r="F13" i="3"/>
  <c r="N13" i="3"/>
  <c r="N20" i="3" s="1"/>
  <c r="D13" i="3"/>
  <c r="G16" i="2"/>
  <c r="G40" i="2"/>
  <c r="G38" i="2"/>
  <c r="H20" i="3" l="1"/>
  <c r="L20" i="3"/>
  <c r="J20" i="3"/>
  <c r="D20" i="3"/>
  <c r="I15" i="2"/>
  <c r="P12" i="3" l="1"/>
  <c r="J39" i="2" l="1"/>
  <c r="J50" i="2"/>
  <c r="J52" i="2"/>
  <c r="J47" i="2"/>
  <c r="J49" i="2"/>
  <c r="J48" i="2"/>
  <c r="J51" i="2"/>
  <c r="J27" i="2"/>
  <c r="J34" i="2"/>
  <c r="J33" i="2"/>
  <c r="J61" i="2"/>
  <c r="J21" i="2"/>
  <c r="J22" i="2"/>
  <c r="J23" i="2"/>
  <c r="J24" i="2"/>
  <c r="J54" i="2"/>
  <c r="J60" i="2"/>
  <c r="J26" i="2"/>
  <c r="J46" i="2"/>
  <c r="J38" i="2"/>
  <c r="J59" i="2"/>
  <c r="J25" i="2"/>
  <c r="J16" i="2"/>
  <c r="J35" i="2"/>
  <c r="J58" i="2"/>
  <c r="J56" i="2"/>
  <c r="J57" i="2"/>
  <c r="J15" i="2"/>
  <c r="J19" i="2"/>
  <c r="J30" i="2"/>
  <c r="J55" i="2"/>
  <c r="J43" i="2"/>
  <c r="J53" i="2"/>
  <c r="J29" i="2"/>
  <c r="J41" i="2"/>
  <c r="J44" i="2"/>
  <c r="J18" i="2"/>
  <c r="J42" i="2"/>
  <c r="J20" i="2"/>
  <c r="J40" i="2"/>
  <c r="J36" i="2"/>
  <c r="J62" i="2"/>
  <c r="J45" i="2"/>
  <c r="J37" i="2"/>
  <c r="J17" i="2"/>
  <c r="J32" i="2"/>
  <c r="J28" i="2"/>
  <c r="J31" i="2"/>
  <c r="L12" i="3"/>
  <c r="J12" i="3"/>
  <c r="H12" i="3"/>
  <c r="D12" i="3"/>
  <c r="P20" i="3"/>
  <c r="G20" i="3" s="1"/>
  <c r="F12" i="3"/>
  <c r="N12" i="3"/>
  <c r="D21" i="3"/>
  <c r="F21" i="3" s="1"/>
  <c r="O20" i="3" l="1"/>
  <c r="I20" i="3"/>
  <c r="K20" i="3"/>
  <c r="M20" i="3"/>
  <c r="E20" i="3"/>
  <c r="E21" i="3"/>
  <c r="H21" i="3"/>
  <c r="J21" i="3" s="1"/>
  <c r="C20" i="3"/>
  <c r="C21" i="3" s="1"/>
  <c r="I21" i="3" l="1"/>
  <c r="L21" i="3"/>
  <c r="G21" i="3"/>
  <c r="K21" i="3" l="1"/>
  <c r="N21" i="3"/>
  <c r="M21" i="3" s="1"/>
</calcChain>
</file>

<file path=xl/sharedStrings.xml><?xml version="1.0" encoding="utf-8"?>
<sst xmlns="http://schemas.openxmlformats.org/spreadsheetml/2006/main" count="379" uniqueCount="204">
  <si>
    <t>ITEM</t>
  </si>
  <si>
    <t>DESCRIÇÃO DO ITEM</t>
  </si>
  <si>
    <t>UNID</t>
  </si>
  <si>
    <t>QTDE</t>
  </si>
  <si>
    <t>TOTAL UNIT</t>
  </si>
  <si>
    <t>TOTAL</t>
  </si>
  <si>
    <t>(%)</t>
  </si>
  <si>
    <t>CÓDIGO REFERÊNCIA</t>
  </si>
  <si>
    <t>COMPLEMENTAÇÃO DA DESCRIÇÃO</t>
  </si>
  <si>
    <t>TOTAL DO ORÇAMENTO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</si>
  <si>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</si>
  <si>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</si>
  <si>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</si>
  <si>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</si>
  <si>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</si>
  <si>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</si>
  <si>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</si>
  <si>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</si>
  <si>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</si>
  <si>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</si>
  <si>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</si>
  <si>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</si>
  <si>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Ensaio de Massa Específica - In Situ - Método Frasco de Areia (Grau de Compactação) - Regularização e Compactação do Subleito</t>
  </si>
  <si>
    <t>Ensaio de Percentagem de Betume - Misturas Betuminosas</t>
  </si>
  <si>
    <t>Ensaio de Controle do Grau de Compactação da Mistura Asfáltica</t>
  </si>
  <si>
    <t>Ensaio de Densidade do Material Betuminoso</t>
  </si>
  <si>
    <t>DRENAGEM</t>
  </si>
  <si>
    <t>Extração de Corpo de Prova de Concreto Asfáltico com Sonda Rotativa</t>
  </si>
  <si>
    <t>Mobilização e Desmobilização de Equipamento e Equipe para Extração de Corpos de Prova da Capa Asfáltica</t>
  </si>
  <si>
    <t>DER-PR</t>
  </si>
  <si>
    <t>R$ UNIT</t>
  </si>
  <si>
    <t>TERRAPLENAGEM</t>
  </si>
  <si>
    <t>Ensaio de Tração por Compressão Diametral - Misturas Betuminosas</t>
  </si>
  <si>
    <t>DAER/RS</t>
  </si>
  <si>
    <t>SEIL/2016</t>
  </si>
  <si>
    <t>8.1</t>
  </si>
  <si>
    <t>5.1</t>
  </si>
  <si>
    <t>7.4</t>
  </si>
  <si>
    <t>74022/53</t>
  </si>
  <si>
    <t>74022/56</t>
  </si>
  <si>
    <t>74022/55</t>
  </si>
  <si>
    <t>7.1</t>
  </si>
  <si>
    <t>3.20</t>
  </si>
  <si>
    <t xml:space="preserve">     </t>
  </si>
  <si>
    <t>m</t>
  </si>
  <si>
    <t>m2</t>
  </si>
  <si>
    <t>m3</t>
  </si>
  <si>
    <t>gb</t>
  </si>
  <si>
    <t>ENSAIOS E CONTROLE TECNOLÓGICOS
(Os custos com mobilização e desmobilização de equipe e equipamentos para a extração de amostras para os ensaios tecnológicos, exceto da capa asfáltica, serão de responsabilidade da empresa executora da obra)</t>
  </si>
  <si>
    <t>1.1</t>
  </si>
  <si>
    <t>3.1</t>
  </si>
  <si>
    <t>1.2</t>
  </si>
  <si>
    <t>1.3</t>
  </si>
  <si>
    <t>2.1</t>
  </si>
  <si>
    <t>8.8</t>
  </si>
  <si>
    <t>4.1</t>
  </si>
  <si>
    <t>5.3</t>
  </si>
  <si>
    <t>4.2</t>
  </si>
  <si>
    <t>4.3</t>
  </si>
  <si>
    <t>5.2</t>
  </si>
  <si>
    <t>6.1</t>
  </si>
  <si>
    <t>7.2</t>
  </si>
  <si>
    <t>7.3</t>
  </si>
  <si>
    <t>8.2</t>
  </si>
  <si>
    <t>8.3</t>
  </si>
  <si>
    <t>8.4</t>
  </si>
  <si>
    <t>8.6</t>
  </si>
  <si>
    <t>8.7</t>
  </si>
  <si>
    <t>8.9</t>
  </si>
  <si>
    <t>OBSERVAÇÕES</t>
  </si>
  <si>
    <t>Colocada em local a ser definido pela fiscalização</t>
  </si>
  <si>
    <t>Conforme normas e especificações</t>
  </si>
  <si>
    <t>Todos os serviços topográficos, incluindo levantamento do executado (asbuilt)</t>
  </si>
  <si>
    <t>PLANILHA ORÇAMENTO BASE  -  VALORES MÁXIMOS</t>
  </si>
  <si>
    <t>ADMINISTRAÇÃO CENTRAL</t>
  </si>
  <si>
    <t>RISCOS</t>
  </si>
  <si>
    <t>DESPESAS FINANCEIRAS</t>
  </si>
  <si>
    <t>LUCRO</t>
  </si>
  <si>
    <t>%</t>
  </si>
  <si>
    <t>ENCARGOS SOCIAIS SEM DESONERAÇÃO</t>
  </si>
  <si>
    <t>SERVIÇOS PRELIMINARES</t>
  </si>
  <si>
    <t>Placa de Obra - 3,00 x 1,50m</t>
  </si>
  <si>
    <t>ud</t>
  </si>
  <si>
    <t>4.4</t>
  </si>
  <si>
    <t>Placa sinalização c/ película refletiva</t>
  </si>
  <si>
    <t>Locação topográfica com nivelamento de seções transversais de serviços de pavimentação, inclusive conferências</t>
  </si>
  <si>
    <t>ORSE</t>
  </si>
  <si>
    <t>Medição 05</t>
  </si>
  <si>
    <t>Medição 06</t>
  </si>
  <si>
    <t>Obra: PAVIMENTAÇÃO URBANA - ESTRADA MUNICIPAL KO-402 (CAMPINA DOS MAIA) TRECHO 04, PIÊN-PR</t>
  </si>
  <si>
    <t>BDI: 21,71% - já incormporado aos preços unitários (ver composição do BDI)</t>
  </si>
  <si>
    <t>UNITÁRIO SEM BDI</t>
  </si>
  <si>
    <t>UNITÁRIO COM BDI</t>
  </si>
  <si>
    <t>Desmatamento e limpeza diâm. até 30cm</t>
  </si>
  <si>
    <t>2.2</t>
  </si>
  <si>
    <t>2.3</t>
  </si>
  <si>
    <t>2.4</t>
  </si>
  <si>
    <t>2.5</t>
  </si>
  <si>
    <t>Esc. carga e transp. 1a. cat. 0-200m</t>
  </si>
  <si>
    <t>Esc. carga e transp. 1a. cat. 2000-300om</t>
  </si>
  <si>
    <t>Compactação de aterros c/ controle visual</t>
  </si>
  <si>
    <t>Compactação de aterros 100% PN (A)</t>
  </si>
  <si>
    <t>Espalhamento e conformação de bota-fora</t>
  </si>
  <si>
    <t>BASE / SUB-BASE</t>
  </si>
  <si>
    <t>3.2</t>
  </si>
  <si>
    <t>3.3</t>
  </si>
  <si>
    <t>Regularização compac. Subleito 100% PN (A)</t>
  </si>
  <si>
    <t>Macadame seco britado preenchido c/pó de pedra</t>
  </si>
  <si>
    <t>Brita graduada 100% PI</t>
  </si>
  <si>
    <t>REVESTIMENTO</t>
  </si>
  <si>
    <t>Imprimação com Emulsão EAI - exclusive emulsão</t>
  </si>
  <si>
    <t>Fornecimento de emulsão EAI - imprimação</t>
  </si>
  <si>
    <t>Pintura de ligação com RR-1C - exclusive emulsão</t>
  </si>
  <si>
    <t>4.5</t>
  </si>
  <si>
    <t>Fornecimento de emulsão RR-1C - pintura de ligação</t>
  </si>
  <si>
    <t>Fornecimento de CAP - CBUQ (Quantidade menor que 10000 toneladas)</t>
  </si>
  <si>
    <t>560100B</t>
  </si>
  <si>
    <t>589190A</t>
  </si>
  <si>
    <t>561100A</t>
  </si>
  <si>
    <t>589420B</t>
  </si>
  <si>
    <t>570000B</t>
  </si>
  <si>
    <t>589000I</t>
  </si>
  <si>
    <t>ton</t>
  </si>
  <si>
    <t>SINALIZAÇÃO DE TRÂNSITO</t>
  </si>
  <si>
    <t>5.4</t>
  </si>
  <si>
    <t>Faixa de sinalização horizontal c/ tinta resina acrílica base água</t>
  </si>
  <si>
    <t>Suporte metál.galv.fogo d=2,5" c/tampa e aletas anti-giro h=3,50m</t>
  </si>
  <si>
    <t>Tachão refletivo bidirecional</t>
  </si>
  <si>
    <t>SERVIÇOS DIVERSOS</t>
  </si>
  <si>
    <t>Hidrossemeadura</t>
  </si>
  <si>
    <t>7.5</t>
  </si>
  <si>
    <t>7.6</t>
  </si>
  <si>
    <t>7.7</t>
  </si>
  <si>
    <t>7.8</t>
  </si>
  <si>
    <t>7.9</t>
  </si>
  <si>
    <t>Escavação de bueiros em 1a. Cat.</t>
  </si>
  <si>
    <t>Reaterro e apiloamento mecânico</t>
  </si>
  <si>
    <t>Lastro de brita</t>
  </si>
  <si>
    <t>Corpo de BSTC 0,40m sem berço (com armação)</t>
  </si>
  <si>
    <t>Sarjeta triangular concreto - tipo 3</t>
  </si>
  <si>
    <t>Dreno profundo em solo - tipo 2</t>
  </si>
  <si>
    <t>Boca de saída dreno profundo - tipo 2</t>
  </si>
  <si>
    <t>Caixa coletora de sarjeta - CCS 01 - com grelha de concreto - TCC 01 - areia e brita comerciais</t>
  </si>
  <si>
    <t>Ensaio de Determinação da Taxa de Espalhamento do Agregado</t>
  </si>
  <si>
    <t>8.5</t>
  </si>
  <si>
    <t>Ensaio de Massa Específica - In Situ - Método Frasco de Areia (Grau de Compactação) - Sub-Base e Base</t>
  </si>
  <si>
    <t>74022/50</t>
  </si>
  <si>
    <t>Transp. segmento sarjeta tipo 3 (ST-3) c/tubo 0,30m</t>
  </si>
  <si>
    <t>C.B.U.Q. - CAPA Trraço 1 (Quantidade menor que 10000 toneladas)</t>
  </si>
  <si>
    <t>SICRO</t>
  </si>
  <si>
    <t>Tabela de referência: DER PR (AGO/2022) - ORSE (OUT/2022) - SICRO</t>
  </si>
  <si>
    <t>Piên, 12 de Janeiro 2023.</t>
  </si>
  <si>
    <t>Conforme projeto de drenagem e especificaçãoes DER-PR</t>
  </si>
  <si>
    <t>Conforme projeto de sinalização</t>
  </si>
  <si>
    <t>Local do bota-fora a ser definido pela fiscalização</t>
  </si>
  <si>
    <t>Camada de 25cm (pista), seguir granulometria e aplicação especificação DER-PR</t>
  </si>
  <si>
    <t>Camada de 15cm (pista e faixa comp.), seguir granulometria e aplicação especificação DER-PR</t>
  </si>
  <si>
    <t>Aplicar EAI conforme especificações e aguardar cura mínima de 24h</t>
  </si>
  <si>
    <t>Aplicar conforme especificações DER-PR</t>
  </si>
  <si>
    <t>Camadas de 5cm (pista) e 3cm (faixa comp.), seguir granulometria e aplicação especificações DER-PR</t>
  </si>
  <si>
    <t>Reaterro com material da escavação e compactação com sapo mecânico</t>
  </si>
  <si>
    <t>BDI - ACÓRDÃO Nº 2622/2013 – TCU
PAVIMENTAÇÃO</t>
  </si>
  <si>
    <t>IMPOSTOS</t>
  </si>
  <si>
    <t>ISS =</t>
  </si>
  <si>
    <t>PIS =</t>
  </si>
  <si>
    <t xml:space="preserve"> </t>
  </si>
  <si>
    <t>COFINS =</t>
  </si>
  <si>
    <t>CPMF =</t>
  </si>
  <si>
    <t>TOTAL =</t>
  </si>
  <si>
    <t>TIPO DE SERVIÇO</t>
  </si>
  <si>
    <t>OBRAS</t>
  </si>
  <si>
    <t>MATERIAIS</t>
  </si>
  <si>
    <t/>
  </si>
  <si>
    <t>SEGUROS E GRANTIAS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</si>
  <si>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</si>
  <si>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</si>
  <si>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</si>
  <si>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</si>
  <si>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</si>
  <si>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</si>
  <si>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</si>
  <si>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</si>
  <si>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</si>
  <si>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</si>
  <si>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</si>
  <si>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</si>
  <si>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</si>
  <si>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</si>
  <si>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</si>
  <si>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</si>
  <si>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</si>
  <si>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</si>
  <si>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</si>
  <si>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</si>
  <si>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</si>
  <si>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</si>
  <si>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</si>
  <si>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</si>
  <si>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</si>
  <si>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</si>
  <si>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</si>
  <si>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</si>
  <si>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</si>
  <si>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ENSAIOS E CONTROLE TECNOLÓGICOS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</si>
</sst>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sz val="8"/>
      <name val="Arial"/>
    </font>
    <font>
      <sz val="8"/>
      <name val="MS Sans Serif"/>
    </font>
    <font>
      <sz val="8"/>
      <name val="Calibri"/>
      <family val="2"/>
      <scheme val="minor"/>
    </font>
    <font>
      <b/>
      <sz val="16"/>
      <name val="Arial"/>
      <family val="2"/>
    </font>
    <font>
      <b/>
      <sz val="1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</cellStyleXfs>
  <cellXfs count="253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1" fillId="0" borderId="0" xfId="1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9" fontId="11" fillId="2" borderId="11" xfId="3" applyFont="1" applyFill="1" applyBorder="1" applyAlignment="1">
      <alignment horizontal="center" vertical="center"/>
    </xf>
    <xf numFmtId="164" fontId="11" fillId="5" borderId="11" xfId="2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7" fontId="11" fillId="0" borderId="0" xfId="3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164" fontId="5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center" vertical="center"/>
    </xf>
    <xf numFmtId="164" fontId="8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5" fillId="0" borderId="0" xfId="17" applyAlignment="1" applyProtection="1">
      <alignment vertical="center"/>
      <protection locked="0"/>
    </xf>
    <xf numFmtId="0" fontId="15" fillId="0" borderId="0" xfId="17" applyProtection="1">
      <protection locked="0"/>
    </xf>
    <xf numFmtId="0" fontId="15" fillId="0" borderId="0" xfId="17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0" fontId="1" fillId="0" borderId="30" xfId="1" applyFont="1" applyFill="1" applyBorder="1" applyAlignment="1">
      <alignment horizontal="right" vertical="center" wrapText="1" shrinkToFit="1"/>
    </xf>
    <xf numFmtId="0" fontId="1" fillId="0" borderId="30" xfId="1" applyFont="1" applyFill="1" applyBorder="1" applyAlignment="1">
      <alignment horizontal="left" vertical="center" wrapText="1" shrinkToFit="1"/>
    </xf>
    <xf numFmtId="0" fontId="1" fillId="0" borderId="30" xfId="1" applyFont="1" applyFill="1" applyBorder="1" applyAlignment="1">
      <alignment horizontal="center" vertical="center" wrapText="1" shrinkToFit="1"/>
    </xf>
    <xf numFmtId="164" fontId="5" fillId="0" borderId="31" xfId="2" applyFont="1" applyFill="1" applyBorder="1" applyAlignment="1">
      <alignment horizontal="right" vertical="center" wrapText="1" shrinkToFit="1"/>
    </xf>
    <xf numFmtId="164" fontId="5" fillId="0" borderId="30" xfId="2" applyFont="1" applyFill="1" applyBorder="1" applyAlignment="1">
      <alignment horizontal="right" vertical="center" wrapText="1" shrinkToFit="1"/>
    </xf>
    <xf numFmtId="164" fontId="5" fillId="8" borderId="30" xfId="2" applyFont="1" applyFill="1" applyBorder="1" applyAlignment="1">
      <alignment horizontal="right" vertical="center" wrapText="1" shrinkToFit="1"/>
    </xf>
    <xf numFmtId="0" fontId="5" fillId="0" borderId="30" xfId="1" applyFont="1" applyFill="1" applyBorder="1" applyAlignment="1">
      <alignment horizontal="center" vertical="center" wrapText="1" shrinkToFit="1"/>
    </xf>
    <xf numFmtId="0" fontId="5" fillId="0" borderId="30" xfId="1" applyFont="1" applyFill="1" applyBorder="1" applyAlignment="1">
      <alignment horizontal="left" vertical="center" wrapText="1" shrinkToFit="1"/>
    </xf>
    <xf numFmtId="2" fontId="5" fillId="0" borderId="0" xfId="1" applyNumberFormat="1" applyFont="1" applyFill="1" applyBorder="1" applyAlignment="1">
      <alignment vertical="center"/>
    </xf>
    <xf numFmtId="0" fontId="5" fillId="8" borderId="0" xfId="1" applyFont="1" applyFill="1" applyBorder="1" applyAlignment="1">
      <alignment vertical="center"/>
    </xf>
    <xf numFmtId="0" fontId="1" fillId="8" borderId="0" xfId="1" applyFont="1" applyFill="1" applyBorder="1" applyAlignment="1">
      <alignment vertical="center"/>
    </xf>
    <xf numFmtId="0" fontId="20" fillId="0" borderId="0" xfId="19" applyFont="1" applyAlignment="1">
      <alignment vertical="center"/>
    </xf>
    <xf numFmtId="0" fontId="15" fillId="0" borderId="0" xfId="17" applyAlignment="1">
      <alignment vertical="center"/>
    </xf>
    <xf numFmtId="2" fontId="22" fillId="0" borderId="25" xfId="17" applyNumberFormat="1" applyFont="1" applyBorder="1" applyAlignment="1">
      <alignment horizontal="right" vertical="center"/>
    </xf>
    <xf numFmtId="2" fontId="22" fillId="0" borderId="32" xfId="17" applyNumberFormat="1" applyFont="1" applyBorder="1" applyAlignment="1">
      <alignment horizontal="center" vertical="center"/>
    </xf>
    <xf numFmtId="0" fontId="23" fillId="0" borderId="0" xfId="17" applyFont="1" applyAlignment="1">
      <alignment vertical="center"/>
    </xf>
    <xf numFmtId="2" fontId="22" fillId="0" borderId="33" xfId="17" applyNumberFormat="1" applyFont="1" applyBorder="1" applyAlignment="1">
      <alignment horizontal="right" vertical="center"/>
    </xf>
    <xf numFmtId="2" fontId="22" fillId="0" borderId="34" xfId="17" applyNumberFormat="1" applyFont="1" applyBorder="1" applyAlignment="1">
      <alignment horizontal="center" vertical="center"/>
    </xf>
    <xf numFmtId="0" fontId="21" fillId="0" borderId="21" xfId="17" applyFont="1" applyBorder="1" applyAlignment="1">
      <alignment horizontal="right" vertical="center"/>
    </xf>
    <xf numFmtId="2" fontId="21" fillId="0" borderId="23" xfId="17" applyNumberFormat="1" applyFont="1" applyBorder="1" applyAlignment="1">
      <alignment horizontal="center" vertical="center"/>
    </xf>
    <xf numFmtId="2" fontId="15" fillId="0" borderId="0" xfId="17" applyNumberFormat="1" applyAlignment="1" applyProtection="1">
      <alignment vertical="center"/>
      <protection locked="0"/>
    </xf>
    <xf numFmtId="0" fontId="21" fillId="0" borderId="36" xfId="17" applyFont="1" applyBorder="1" applyAlignment="1">
      <alignment vertical="center"/>
    </xf>
    <xf numFmtId="2" fontId="22" fillId="0" borderId="37" xfId="17" applyNumberFormat="1" applyFont="1" applyBorder="1" applyAlignment="1">
      <alignment horizontal="center" vertical="center"/>
    </xf>
    <xf numFmtId="2" fontId="22" fillId="0" borderId="38" xfId="17" applyNumberFormat="1" applyFont="1" applyBorder="1" applyAlignment="1">
      <alignment horizontal="center" vertical="center"/>
    </xf>
    <xf numFmtId="0" fontId="15" fillId="0" borderId="0" xfId="17" quotePrefix="1" applyAlignment="1" applyProtection="1">
      <alignment vertical="center"/>
      <protection locked="0"/>
    </xf>
    <xf numFmtId="2" fontId="22" fillId="9" borderId="39" xfId="17" applyNumberFormat="1" applyFont="1" applyFill="1" applyBorder="1" applyAlignment="1" applyProtection="1">
      <alignment horizontal="center" vertical="center"/>
      <protection locked="0"/>
    </xf>
    <xf numFmtId="2" fontId="22" fillId="9" borderId="38" xfId="17" applyNumberFormat="1" applyFont="1" applyFill="1" applyBorder="1" applyAlignment="1" applyProtection="1">
      <alignment horizontal="center" vertical="center"/>
      <protection locked="0"/>
    </xf>
    <xf numFmtId="164" fontId="15" fillId="0" borderId="0" xfId="20" applyFont="1" applyFill="1" applyAlignment="1" applyProtection="1">
      <alignment vertical="center"/>
    </xf>
    <xf numFmtId="0" fontId="21" fillId="0" borderId="25" xfId="17" applyFont="1" applyBorder="1" applyAlignment="1">
      <alignment vertical="center"/>
    </xf>
    <xf numFmtId="2" fontId="22" fillId="9" borderId="16" xfId="17" applyNumberFormat="1" applyFont="1" applyFill="1" applyBorder="1" applyAlignment="1" applyProtection="1">
      <alignment horizontal="center" vertical="center"/>
      <protection locked="0"/>
    </xf>
    <xf numFmtId="2" fontId="22" fillId="9" borderId="32" xfId="17" applyNumberFormat="1" applyFont="1" applyFill="1" applyBorder="1" applyAlignment="1" applyProtection="1">
      <alignment horizontal="center" vertical="center"/>
      <protection locked="0"/>
    </xf>
    <xf numFmtId="0" fontId="21" fillId="0" borderId="40" xfId="17" applyFont="1" applyBorder="1" applyAlignment="1">
      <alignment vertical="center"/>
    </xf>
    <xf numFmtId="2" fontId="22" fillId="9" borderId="41" xfId="17" applyNumberFormat="1" applyFont="1" applyFill="1" applyBorder="1" applyAlignment="1" applyProtection="1">
      <alignment horizontal="center" vertical="center"/>
      <protection locked="0"/>
    </xf>
    <xf numFmtId="2" fontId="22" fillId="9" borderId="42" xfId="17" applyNumberFormat="1" applyFont="1" applyFill="1" applyBorder="1" applyAlignment="1" applyProtection="1">
      <alignment horizontal="center" vertical="center"/>
      <protection locked="0"/>
    </xf>
    <xf numFmtId="0" fontId="21" fillId="0" borderId="27" xfId="17" applyFont="1" applyBorder="1" applyAlignment="1">
      <alignment vertical="center"/>
    </xf>
    <xf numFmtId="2" fontId="21" fillId="0" borderId="43" xfId="17" applyNumberFormat="1" applyFont="1" applyBorder="1" applyAlignment="1">
      <alignment horizontal="center" vertical="center"/>
    </xf>
    <xf numFmtId="0" fontId="24" fillId="0" borderId="0" xfId="19" quotePrefix="1" applyFont="1" applyAlignment="1">
      <alignment vertical="center"/>
    </xf>
    <xf numFmtId="0" fontId="25" fillId="0" borderId="17" xfId="17" applyFont="1" applyBorder="1" applyAlignment="1">
      <alignment vertical="center"/>
    </xf>
    <xf numFmtId="10" fontId="25" fillId="0" borderId="21" xfId="17" applyNumberFormat="1" applyFont="1" applyBorder="1" applyAlignment="1">
      <alignment horizontal="centerContinuous" vertical="center"/>
    </xf>
    <xf numFmtId="9" fontId="25" fillId="0" borderId="23" xfId="17" applyNumberFormat="1" applyFont="1" applyBorder="1" applyAlignment="1">
      <alignment horizontal="centerContinuous" vertical="center"/>
    </xf>
    <xf numFmtId="0" fontId="26" fillId="0" borderId="23" xfId="17" applyFont="1" applyBorder="1" applyAlignment="1">
      <alignment horizontal="center" vertical="center"/>
    </xf>
    <xf numFmtId="167" fontId="15" fillId="0" borderId="0" xfId="17" applyNumberFormat="1" applyAlignment="1">
      <alignment vertical="center"/>
    </xf>
    <xf numFmtId="0" fontId="27" fillId="0" borderId="44" xfId="17" applyFont="1" applyBorder="1" applyAlignment="1">
      <alignment vertical="center"/>
    </xf>
    <xf numFmtId="0" fontId="27" fillId="0" borderId="0" xfId="17" applyFont="1" applyAlignment="1">
      <alignment vertical="center"/>
    </xf>
    <xf numFmtId="0" fontId="27" fillId="0" borderId="45" xfId="17" applyFont="1" applyBorder="1" applyAlignment="1">
      <alignment vertical="center"/>
    </xf>
    <xf numFmtId="0" fontId="28" fillId="0" borderId="0" xfId="17" applyFont="1" applyAlignment="1" applyProtection="1">
      <alignment vertical="center"/>
      <protection locked="0"/>
    </xf>
    <xf numFmtId="0" fontId="28" fillId="0" borderId="0" xfId="17" applyFont="1" applyProtection="1">
      <protection locked="0"/>
    </xf>
    <xf numFmtId="0" fontId="22" fillId="0" borderId="0" xfId="17" applyFont="1" applyAlignment="1">
      <alignment vertical="center"/>
    </xf>
    <xf numFmtId="0" fontId="14" fillId="0" borderId="0" xfId="17" applyFont="1" applyAlignment="1">
      <alignment vertical="center"/>
    </xf>
    <xf numFmtId="0" fontId="4" fillId="0" borderId="0" xfId="17" applyFont="1" applyAlignment="1">
      <alignment vertical="center"/>
    </xf>
    <xf numFmtId="0" fontId="29" fillId="0" borderId="0" xfId="17" applyFont="1" applyAlignment="1">
      <alignment horizontal="center" vertical="center"/>
    </xf>
    <xf numFmtId="0" fontId="11" fillId="0" borderId="0" xfId="17" applyFont="1" applyAlignment="1">
      <alignment vertical="center"/>
    </xf>
    <xf numFmtId="164" fontId="30" fillId="9" borderId="27" xfId="20" applyFont="1" applyFill="1" applyBorder="1" applyAlignment="1" applyProtection="1">
      <alignment horizontal="right" vertical="center"/>
      <protection locked="0"/>
    </xf>
    <xf numFmtId="2" fontId="31" fillId="0" borderId="0" xfId="17" applyNumberFormat="1" applyFont="1" applyAlignment="1">
      <alignment horizontal="left" vertical="center"/>
    </xf>
    <xf numFmtId="2" fontId="31" fillId="0" borderId="46" xfId="17" quotePrefix="1" applyNumberFormat="1" applyFont="1" applyBorder="1" applyAlignment="1">
      <alignment horizontal="right" vertical="center"/>
    </xf>
    <xf numFmtId="2" fontId="31" fillId="0" borderId="46" xfId="17" applyNumberFormat="1" applyFont="1" applyBorder="1" applyAlignment="1">
      <alignment horizontal="right" vertical="center"/>
    </xf>
    <xf numFmtId="0" fontId="32" fillId="0" borderId="0" xfId="17" applyFont="1" applyAlignment="1">
      <alignment vertical="center"/>
    </xf>
    <xf numFmtId="0" fontId="17" fillId="0" borderId="0" xfId="17" applyFont="1" applyAlignment="1">
      <alignment vertical="center"/>
    </xf>
    <xf numFmtId="0" fontId="4" fillId="0" borderId="27" xfId="17" applyFont="1" applyBorder="1" applyAlignment="1">
      <alignment horizontal="center" vertical="center"/>
    </xf>
    <xf numFmtId="0" fontId="4" fillId="0" borderId="43" xfId="17" applyFont="1" applyBorder="1" applyAlignment="1">
      <alignment horizontal="center" vertical="center"/>
    </xf>
    <xf numFmtId="0" fontId="4" fillId="0" borderId="47" xfId="17" applyFont="1" applyBorder="1" applyAlignment="1">
      <alignment horizontal="center" vertical="center"/>
    </xf>
    <xf numFmtId="0" fontId="4" fillId="0" borderId="48" xfId="17" applyFont="1" applyBorder="1" applyAlignment="1">
      <alignment horizontal="center" vertical="center"/>
    </xf>
    <xf numFmtId="0" fontId="1" fillId="0" borderId="28" xfId="17" applyFont="1" applyBorder="1" applyAlignment="1">
      <alignment vertical="center" wrapText="1"/>
    </xf>
    <xf numFmtId="10" fontId="1" fillId="0" borderId="49" xfId="17" applyNumberFormat="1" applyFont="1" applyBorder="1" applyAlignment="1">
      <alignment horizontal="center" vertical="center"/>
    </xf>
    <xf numFmtId="10" fontId="1" fillId="0" borderId="50" xfId="17" applyNumberFormat="1" applyFont="1" applyBorder="1" applyAlignment="1">
      <alignment horizontal="center" vertical="center"/>
    </xf>
    <xf numFmtId="10" fontId="1" fillId="0" borderId="51" xfId="17" applyNumberFormat="1" applyFont="1" applyBorder="1" applyAlignment="1">
      <alignment horizontal="center" vertical="center"/>
    </xf>
    <xf numFmtId="0" fontId="1" fillId="0" borderId="29" xfId="17" applyFont="1" applyBorder="1" applyAlignment="1">
      <alignment vertical="center" wrapText="1"/>
    </xf>
    <xf numFmtId="10" fontId="1" fillId="0" borderId="52" xfId="17" applyNumberFormat="1" applyFont="1" applyBorder="1" applyAlignment="1">
      <alignment horizontal="center" vertical="center"/>
    </xf>
    <xf numFmtId="10" fontId="1" fillId="0" borderId="46" xfId="17" applyNumberFormat="1" applyFont="1" applyBorder="1" applyAlignment="1">
      <alignment horizontal="center" vertical="center"/>
    </xf>
    <xf numFmtId="10" fontId="1" fillId="0" borderId="53" xfId="17" applyNumberFormat="1" applyFont="1" applyBorder="1" applyAlignment="1">
      <alignment horizontal="center" vertical="center"/>
    </xf>
    <xf numFmtId="0" fontId="1" fillId="0" borderId="54" xfId="17" applyFont="1" applyBorder="1" applyAlignment="1">
      <alignment vertical="center" wrapText="1"/>
    </xf>
    <xf numFmtId="10" fontId="1" fillId="0" borderId="55" xfId="17" applyNumberFormat="1" applyFont="1" applyBorder="1" applyAlignment="1">
      <alignment horizontal="center" vertical="center"/>
    </xf>
    <xf numFmtId="10" fontId="1" fillId="0" borderId="56" xfId="17" applyNumberFormat="1" applyFont="1" applyBorder="1" applyAlignment="1">
      <alignment horizontal="center" vertical="center"/>
    </xf>
    <xf numFmtId="10" fontId="1" fillId="0" borderId="57" xfId="17" applyNumberFormat="1" applyFont="1" applyBorder="1" applyAlignment="1">
      <alignment horizontal="center" vertical="center"/>
    </xf>
    <xf numFmtId="0" fontId="17" fillId="0" borderId="0" xfId="17" applyFont="1" applyAlignment="1">
      <alignment vertical="center" wrapText="1"/>
    </xf>
    <xf numFmtId="10" fontId="1" fillId="0" borderId="58" xfId="17" applyNumberFormat="1" applyFont="1" applyBorder="1" applyAlignment="1">
      <alignment horizontal="center" vertical="center"/>
    </xf>
    <xf numFmtId="10" fontId="1" fillId="0" borderId="59" xfId="17" applyNumberFormat="1" applyFont="1" applyBorder="1" applyAlignment="1">
      <alignment horizontal="center" vertical="center"/>
    </xf>
    <xf numFmtId="10" fontId="1" fillId="0" borderId="60" xfId="17" applyNumberFormat="1" applyFont="1" applyBorder="1" applyAlignment="1">
      <alignment horizontal="center" vertical="center"/>
    </xf>
    <xf numFmtId="0" fontId="4" fillId="0" borderId="35" xfId="18" applyFont="1" applyBorder="1" applyAlignment="1">
      <alignment horizontal="center" vertical="center" wrapText="1"/>
    </xf>
    <xf numFmtId="0" fontId="4" fillId="0" borderId="58" xfId="17" applyFont="1" applyBorder="1" applyAlignment="1">
      <alignment horizontal="center" vertical="center"/>
    </xf>
    <xf numFmtId="0" fontId="4" fillId="0" borderId="59" xfId="17" applyFont="1" applyBorder="1" applyAlignment="1">
      <alignment horizontal="center" vertical="center"/>
    </xf>
    <xf numFmtId="0" fontId="4" fillId="0" borderId="60" xfId="17" applyFont="1" applyBorder="1" applyAlignment="1">
      <alignment horizontal="center" vertical="center"/>
    </xf>
    <xf numFmtId="10" fontId="17" fillId="0" borderId="0" xfId="17" applyNumberFormat="1" applyFont="1" applyAlignment="1">
      <alignment vertical="center"/>
    </xf>
    <xf numFmtId="10" fontId="15" fillId="0" borderId="0" xfId="17" applyNumberFormat="1" applyAlignment="1">
      <alignment vertical="center"/>
    </xf>
    <xf numFmtId="0" fontId="4" fillId="0" borderId="27" xfId="17" applyFont="1" applyBorder="1" applyAlignment="1">
      <alignment vertical="center" wrapText="1"/>
    </xf>
    <xf numFmtId="0" fontId="17" fillId="0" borderId="0" xfId="17" applyFont="1" applyAlignment="1" applyProtection="1">
      <alignment vertical="center"/>
      <protection locked="0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4" fillId="0" borderId="21" xfId="17" applyFont="1" applyBorder="1" applyAlignment="1">
      <alignment horizontal="center" vertical="center" wrapText="1"/>
    </xf>
    <xf numFmtId="0" fontId="4" fillId="0" borderId="22" xfId="17" applyFont="1" applyBorder="1" applyAlignment="1">
      <alignment horizontal="center" vertical="center" wrapText="1"/>
    </xf>
    <xf numFmtId="0" fontId="4" fillId="0" borderId="23" xfId="17" applyFont="1" applyBorder="1" applyAlignment="1">
      <alignment horizontal="center" vertical="center" wrapText="1"/>
    </xf>
    <xf numFmtId="0" fontId="16" fillId="0" borderId="22" xfId="18" applyBorder="1" applyAlignment="1">
      <alignment horizontal="center" vertical="center" wrapText="1"/>
    </xf>
    <xf numFmtId="0" fontId="16" fillId="0" borderId="23" xfId="18" applyBorder="1" applyAlignment="1">
      <alignment horizontal="center" vertical="center" wrapText="1"/>
    </xf>
    <xf numFmtId="0" fontId="1" fillId="0" borderId="0" xfId="17" applyFont="1" applyAlignment="1">
      <alignment horizontal="justify" vertical="center" wrapText="1"/>
    </xf>
    <xf numFmtId="0" fontId="1" fillId="0" borderId="0" xfId="18" applyFont="1" applyAlignment="1">
      <alignment horizontal="justify" vertical="center" wrapText="1"/>
    </xf>
    <xf numFmtId="0" fontId="16" fillId="0" borderId="0" xfId="18" applyAlignment="1">
      <alignment horizontal="justify" vertical="center" wrapText="1"/>
    </xf>
    <xf numFmtId="0" fontId="4" fillId="0" borderId="24" xfId="17" applyFont="1" applyBorder="1" applyAlignment="1">
      <alignment vertical="center" wrapText="1"/>
    </xf>
    <xf numFmtId="0" fontId="4" fillId="0" borderId="35" xfId="18" applyFont="1" applyBorder="1" applyAlignment="1">
      <alignment vertical="center" wrapText="1"/>
    </xf>
    <xf numFmtId="0" fontId="4" fillId="0" borderId="22" xfId="18" applyFont="1" applyBorder="1" applyAlignment="1">
      <alignment horizontal="center" vertical="center" wrapText="1"/>
    </xf>
    <xf numFmtId="0" fontId="4" fillId="0" borderId="23" xfId="18" applyFont="1" applyBorder="1" applyAlignment="1">
      <alignment horizontal="center" vertical="center" wrapText="1"/>
    </xf>
    <xf numFmtId="0" fontId="19" fillId="0" borderId="21" xfId="17" applyFont="1" applyBorder="1" applyAlignment="1">
      <alignment horizontal="center" vertical="center" wrapText="1"/>
    </xf>
    <xf numFmtId="0" fontId="21" fillId="0" borderId="24" xfId="17" applyFont="1" applyBorder="1" applyAlignment="1">
      <alignment horizontal="center" vertical="center" wrapText="1"/>
    </xf>
    <xf numFmtId="0" fontId="21" fillId="0" borderId="26" xfId="17" applyFont="1" applyBorder="1" applyAlignment="1">
      <alignment horizontal="center" vertical="center" wrapText="1"/>
    </xf>
    <xf numFmtId="0" fontId="16" fillId="0" borderId="35" xfId="18" applyBorder="1" applyAlignment="1">
      <alignment vertical="center" wrapText="1"/>
    </xf>
    <xf numFmtId="0" fontId="4" fillId="0" borderId="21" xfId="17" quotePrefix="1" applyFont="1" applyBorder="1" applyAlignment="1">
      <alignment horizontal="left" vertical="center"/>
    </xf>
    <xf numFmtId="0" fontId="4" fillId="0" borderId="22" xfId="17" applyFont="1" applyBorder="1" applyAlignment="1">
      <alignment horizontal="left" vertical="center"/>
    </xf>
    <xf numFmtId="0" fontId="14" fillId="0" borderId="23" xfId="19" applyBorder="1" applyAlignment="1">
      <alignment horizontal="left" vertical="center"/>
    </xf>
    <xf numFmtId="0" fontId="4" fillId="0" borderId="18" xfId="17" applyFont="1" applyBorder="1" applyAlignment="1">
      <alignment horizontal="center" vertical="center" wrapText="1"/>
    </xf>
    <xf numFmtId="0" fontId="11" fillId="0" borderId="19" xfId="18" applyFont="1" applyBorder="1" applyAlignment="1">
      <alignment horizontal="center" vertical="center" wrapText="1"/>
    </xf>
    <xf numFmtId="0" fontId="11" fillId="0" borderId="20" xfId="18" applyFont="1" applyBorder="1" applyAlignment="1">
      <alignment horizontal="center" vertical="center" wrapText="1"/>
    </xf>
    <xf numFmtId="0" fontId="4" fillId="0" borderId="24" xfId="17" applyFont="1" applyBorder="1" applyAlignment="1">
      <alignment horizontal="center" vertical="center" wrapText="1"/>
    </xf>
    <xf numFmtId="0" fontId="16" fillId="0" borderId="35" xfId="18" applyBorder="1" applyAlignment="1">
      <alignment horizontal="center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19" xr:uid="{00000000-0005-0000-0000-000005000000}"/>
    <cellStyle name="Normal 2 8" xfId="10" xr:uid="{00000000-0005-0000-0000-000006000000}"/>
    <cellStyle name="Normal 3" xfId="18" xr:uid="{00000000-0005-0000-0000-000007000000}"/>
    <cellStyle name="Normal 3 2" xfId="17" xr:uid="{00000000-0005-0000-0000-000008000000}"/>
    <cellStyle name="Normal 7" xfId="21" xr:uid="{FD2CBBF1-C1E7-4D4B-AE4E-1C8C5A7484F6}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0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856288</xdr:colOff>
      <xdr:row>68</xdr:row>
      <xdr:rowOff>134697</xdr:rowOff>
    </xdr:from>
    <xdr:to>
      <xdr:col>13</xdr:col>
      <xdr:colOff>3356745</xdr:colOff>
      <xdr:row>73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26591" y="15076439"/>
          <a:ext cx="2500457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Oéliton Antunes Coelho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180974</xdr:colOff>
      <xdr:row>24</xdr:row>
      <xdr:rowOff>63313</xdr:rowOff>
    </xdr:from>
    <xdr:to>
      <xdr:col>16</xdr:col>
      <xdr:colOff>314325</xdr:colOff>
      <xdr:row>29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266951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Oéliton Antunes Coelho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167640</xdr:colOff>
      <xdr:row>1</xdr:row>
      <xdr:rowOff>106680</xdr:rowOff>
    </xdr:from>
    <xdr:to>
      <xdr:col>4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DC270B81-6DE2-4FBB-8EB8-F9AA5D4560F2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30480</xdr:colOff>
      <xdr:row>18</xdr:row>
      <xdr:rowOff>129540</xdr:rowOff>
    </xdr:from>
    <xdr:to>
      <xdr:col>4</xdr:col>
      <xdr:colOff>518160</xdr:colOff>
      <xdr:row>18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11894E37-30DD-45EB-9DDC-F0F29D052CE4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19</xdr:row>
      <xdr:rowOff>114300</xdr:rowOff>
    </xdr:from>
    <xdr:to>
      <xdr:col>4</xdr:col>
      <xdr:colOff>525780</xdr:colOff>
      <xdr:row>19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7F214CAC-7429-462A-A29A-4BD9E047F30A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5ABFB688-3341-4D43-8569-5580F4A40625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25</xdr:row>
      <xdr:rowOff>129540</xdr:rowOff>
    </xdr:from>
    <xdr:to>
      <xdr:col>4</xdr:col>
      <xdr:colOff>541020</xdr:colOff>
      <xdr:row>25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88DCED3C-2F98-47BF-BA6E-2352F7ADBB80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24</xdr:row>
      <xdr:rowOff>152400</xdr:rowOff>
    </xdr:from>
    <xdr:to>
      <xdr:col>4</xdr:col>
      <xdr:colOff>525780</xdr:colOff>
      <xdr:row>24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F373D982-6303-4D25-B6D6-D162CDCB28F1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167640</xdr:colOff>
      <xdr:row>1</xdr:row>
      <xdr:rowOff>106680</xdr:rowOff>
    </xdr:from>
    <xdr:to>
      <xdr:col>4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B966F2F3-6D25-483F-BA08-F254ADA5CDBF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30480</xdr:colOff>
      <xdr:row>18</xdr:row>
      <xdr:rowOff>129540</xdr:rowOff>
    </xdr:from>
    <xdr:to>
      <xdr:col>4</xdr:col>
      <xdr:colOff>518160</xdr:colOff>
      <xdr:row>18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BF100726-4BF0-4794-B5BA-8A0762074AD9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19</xdr:row>
      <xdr:rowOff>114300</xdr:rowOff>
    </xdr:from>
    <xdr:to>
      <xdr:col>4</xdr:col>
      <xdr:colOff>525780</xdr:colOff>
      <xdr:row>19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DF5B6025-00C0-43F4-A4EB-5F1B925B1098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BF15B883-C9FF-4368-8716-FE7CF66C6C03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25</xdr:row>
      <xdr:rowOff>129540</xdr:rowOff>
    </xdr:from>
    <xdr:to>
      <xdr:col>4</xdr:col>
      <xdr:colOff>541020</xdr:colOff>
      <xdr:row>25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874C7EA2-0357-47EA-B65B-9F5DB792F408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24</xdr:row>
      <xdr:rowOff>152400</xdr:rowOff>
    </xdr:from>
    <xdr:to>
      <xdr:col>4</xdr:col>
      <xdr:colOff>525780</xdr:colOff>
      <xdr:row>24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1EE2CFFA-D876-4554-A94E-F802C64D9A8C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167640</xdr:colOff>
      <xdr:row>1</xdr:row>
      <xdr:rowOff>106680</xdr:rowOff>
    </xdr:from>
    <xdr:to>
      <xdr:col>4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11FB3DDF-EFE2-46EA-86F3-5489244F879D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30480</xdr:colOff>
      <xdr:row>18</xdr:row>
      <xdr:rowOff>129540</xdr:rowOff>
    </xdr:from>
    <xdr:to>
      <xdr:col>4</xdr:col>
      <xdr:colOff>518160</xdr:colOff>
      <xdr:row>18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AFE89786-CC4D-4D7D-ADE4-81E1BD7AB7BB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19</xdr:row>
      <xdr:rowOff>114300</xdr:rowOff>
    </xdr:from>
    <xdr:to>
      <xdr:col>4</xdr:col>
      <xdr:colOff>525780</xdr:colOff>
      <xdr:row>19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FE364DC2-F67B-47DB-9F9C-45760631A913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9DF8749-2A7D-43E1-8036-AF81D3FD857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25</xdr:row>
      <xdr:rowOff>129540</xdr:rowOff>
    </xdr:from>
    <xdr:to>
      <xdr:col>4</xdr:col>
      <xdr:colOff>541020</xdr:colOff>
      <xdr:row>25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189A8F6-34F3-4C85-8880-FA17E7B0E488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</xdr:colOff>
      <xdr:row>24</xdr:row>
      <xdr:rowOff>152400</xdr:rowOff>
    </xdr:from>
    <xdr:to>
      <xdr:col>4</xdr:col>
      <xdr:colOff>525780</xdr:colOff>
      <xdr:row>24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121FA499-515B-468B-BB04-A893E4D76A1D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2D2B2FC9-810E-4E15-A9D2-AD60F5E8690E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B1FF48D4-8BFE-4226-B087-E031CDCAD4A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DA8AC045-1E15-448C-99B5-425AA3B31DDD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53340</xdr:colOff>
      <xdr:row>14</xdr:row>
      <xdr:rowOff>99060</xdr:rowOff>
    </xdr:from>
    <xdr:to>
      <xdr:col>5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DB61FD7-B349-4DA9-9C37-64FD77266D58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  <sheetName val="Composição TCPO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/>
  <dimension ref="A1:R110"/>
  <sheetViews>
    <sheetView showGridLines="0" topLeftCell="A34" zoomScale="99" zoomScaleNormal="99" workbookViewId="0">
      <selection activeCell="A27" sqref="A27"/>
    </sheetView>
  </sheetViews>
  <sheetFormatPr defaultRowHeight="12.75" x14ac:dyDescent="0.25"/>
  <cols>
    <col min="1" max="1" width="8" style="55" customWidth="1"/>
    <col min="2" max="2" width="60.5703125" style="56" customWidth="1"/>
    <col min="3" max="3" width="12.28515625" style="60" customWidth="1"/>
    <col min="4" max="4" width="12.85546875" style="58" customWidth="1"/>
    <col min="5" max="6" width="12.28515625" style="59" hidden="1" customWidth="1"/>
    <col min="7" max="7" width="12.28515625" style="122" hidden="1" customWidth="1"/>
    <col min="8" max="8" width="12.28515625" style="59" customWidth="1"/>
    <col min="9" max="10" width="13.140625" style="60" customWidth="1"/>
    <col min="11" max="11" width="12.28515625" style="59" customWidth="1"/>
    <col min="12" max="12" width="17.42578125" style="109" customWidth="1"/>
    <col min="13" max="13" width="52.7109375" style="56" hidden="1" customWidth="1"/>
    <col min="14" max="14" width="60.5703125" style="56" customWidth="1"/>
    <col min="15" max="15" width="23.42578125" style="43" customWidth="1"/>
    <col min="16" max="16" width="9.140625" style="44"/>
    <col min="17" max="17" width="0" style="44" hidden="1" customWidth="1"/>
    <col min="18" max="18" width="10.7109375" style="44" hidden="1" customWidth="1"/>
    <col min="19" max="254" width="9.140625" style="44"/>
    <col min="255" max="255" width="6.85546875" style="44" customWidth="1"/>
    <col min="256" max="256" width="96.7109375" style="44" customWidth="1"/>
    <col min="257" max="257" width="12.28515625" style="44" customWidth="1"/>
    <col min="258" max="258" width="12.85546875" style="44" customWidth="1"/>
    <col min="259" max="259" width="12.28515625" style="44" customWidth="1"/>
    <col min="260" max="261" width="13.140625" style="44" customWidth="1"/>
    <col min="262" max="265" width="12.28515625" style="44" customWidth="1"/>
    <col min="266" max="266" width="17.42578125" style="44" customWidth="1"/>
    <col min="267" max="267" width="52.7109375" style="44" customWidth="1"/>
    <col min="268" max="268" width="23.42578125" style="44" customWidth="1"/>
    <col min="269" max="269" width="12.7109375" style="44" bestFit="1" customWidth="1"/>
    <col min="270" max="270" width="15.85546875" style="44" customWidth="1"/>
    <col min="271" max="510" width="9.140625" style="44"/>
    <col min="511" max="511" width="6.85546875" style="44" customWidth="1"/>
    <col min="512" max="512" width="96.7109375" style="44" customWidth="1"/>
    <col min="513" max="513" width="12.28515625" style="44" customWidth="1"/>
    <col min="514" max="514" width="12.85546875" style="44" customWidth="1"/>
    <col min="515" max="515" width="12.28515625" style="44" customWidth="1"/>
    <col min="516" max="517" width="13.140625" style="44" customWidth="1"/>
    <col min="518" max="521" width="12.28515625" style="44" customWidth="1"/>
    <col min="522" max="522" width="17.42578125" style="44" customWidth="1"/>
    <col min="523" max="523" width="52.7109375" style="44" customWidth="1"/>
    <col min="524" max="524" width="23.42578125" style="44" customWidth="1"/>
    <col min="525" max="525" width="12.7109375" style="44" bestFit="1" customWidth="1"/>
    <col min="526" max="526" width="15.85546875" style="44" customWidth="1"/>
    <col min="527" max="766" width="9.140625" style="44"/>
    <col min="767" max="767" width="6.85546875" style="44" customWidth="1"/>
    <col min="768" max="768" width="96.7109375" style="44" customWidth="1"/>
    <col min="769" max="769" width="12.28515625" style="44" customWidth="1"/>
    <col min="770" max="770" width="12.85546875" style="44" customWidth="1"/>
    <col min="771" max="771" width="12.28515625" style="44" customWidth="1"/>
    <col min="772" max="773" width="13.140625" style="44" customWidth="1"/>
    <col min="774" max="777" width="12.28515625" style="44" customWidth="1"/>
    <col min="778" max="778" width="17.42578125" style="44" customWidth="1"/>
    <col min="779" max="779" width="52.7109375" style="44" customWidth="1"/>
    <col min="780" max="780" width="23.42578125" style="44" customWidth="1"/>
    <col min="781" max="781" width="12.7109375" style="44" bestFit="1" customWidth="1"/>
    <col min="782" max="782" width="15.85546875" style="44" customWidth="1"/>
    <col min="783" max="1022" width="9.140625" style="44"/>
    <col min="1023" max="1023" width="6.85546875" style="44" customWidth="1"/>
    <col min="1024" max="1024" width="96.7109375" style="44" customWidth="1"/>
    <col min="1025" max="1025" width="12.28515625" style="44" customWidth="1"/>
    <col min="1026" max="1026" width="12.85546875" style="44" customWidth="1"/>
    <col min="1027" max="1027" width="12.28515625" style="44" customWidth="1"/>
    <col min="1028" max="1029" width="13.140625" style="44" customWidth="1"/>
    <col min="1030" max="1033" width="12.28515625" style="44" customWidth="1"/>
    <col min="1034" max="1034" width="17.42578125" style="44" customWidth="1"/>
    <col min="1035" max="1035" width="52.7109375" style="44" customWidth="1"/>
    <col min="1036" max="1036" width="23.42578125" style="44" customWidth="1"/>
    <col min="1037" max="1037" width="12.7109375" style="44" bestFit="1" customWidth="1"/>
    <col min="1038" max="1038" width="15.85546875" style="44" customWidth="1"/>
    <col min="1039" max="1278" width="9.140625" style="44"/>
    <col min="1279" max="1279" width="6.85546875" style="44" customWidth="1"/>
    <col min="1280" max="1280" width="96.7109375" style="44" customWidth="1"/>
    <col min="1281" max="1281" width="12.28515625" style="44" customWidth="1"/>
    <col min="1282" max="1282" width="12.85546875" style="44" customWidth="1"/>
    <col min="1283" max="1283" width="12.28515625" style="44" customWidth="1"/>
    <col min="1284" max="1285" width="13.140625" style="44" customWidth="1"/>
    <col min="1286" max="1289" width="12.28515625" style="44" customWidth="1"/>
    <col min="1290" max="1290" width="17.42578125" style="44" customWidth="1"/>
    <col min="1291" max="1291" width="52.7109375" style="44" customWidth="1"/>
    <col min="1292" max="1292" width="23.42578125" style="44" customWidth="1"/>
    <col min="1293" max="1293" width="12.7109375" style="44" bestFit="1" customWidth="1"/>
    <col min="1294" max="1294" width="15.85546875" style="44" customWidth="1"/>
    <col min="1295" max="1534" width="9.140625" style="44"/>
    <col min="1535" max="1535" width="6.85546875" style="44" customWidth="1"/>
    <col min="1536" max="1536" width="96.7109375" style="44" customWidth="1"/>
    <col min="1537" max="1537" width="12.28515625" style="44" customWidth="1"/>
    <col min="1538" max="1538" width="12.85546875" style="44" customWidth="1"/>
    <col min="1539" max="1539" width="12.28515625" style="44" customWidth="1"/>
    <col min="1540" max="1541" width="13.140625" style="44" customWidth="1"/>
    <col min="1542" max="1545" width="12.28515625" style="44" customWidth="1"/>
    <col min="1546" max="1546" width="17.42578125" style="44" customWidth="1"/>
    <col min="1547" max="1547" width="52.7109375" style="44" customWidth="1"/>
    <col min="1548" max="1548" width="23.42578125" style="44" customWidth="1"/>
    <col min="1549" max="1549" width="12.7109375" style="44" bestFit="1" customWidth="1"/>
    <col min="1550" max="1550" width="15.85546875" style="44" customWidth="1"/>
    <col min="1551" max="1790" width="9.140625" style="44"/>
    <col min="1791" max="1791" width="6.85546875" style="44" customWidth="1"/>
    <col min="1792" max="1792" width="96.7109375" style="44" customWidth="1"/>
    <col min="1793" max="1793" width="12.28515625" style="44" customWidth="1"/>
    <col min="1794" max="1794" width="12.85546875" style="44" customWidth="1"/>
    <col min="1795" max="1795" width="12.28515625" style="44" customWidth="1"/>
    <col min="1796" max="1797" width="13.140625" style="44" customWidth="1"/>
    <col min="1798" max="1801" width="12.28515625" style="44" customWidth="1"/>
    <col min="1802" max="1802" width="17.42578125" style="44" customWidth="1"/>
    <col min="1803" max="1803" width="52.7109375" style="44" customWidth="1"/>
    <col min="1804" max="1804" width="23.42578125" style="44" customWidth="1"/>
    <col min="1805" max="1805" width="12.7109375" style="44" bestFit="1" customWidth="1"/>
    <col min="1806" max="1806" width="15.85546875" style="44" customWidth="1"/>
    <col min="1807" max="2046" width="9.140625" style="44"/>
    <col min="2047" max="2047" width="6.85546875" style="44" customWidth="1"/>
    <col min="2048" max="2048" width="96.7109375" style="44" customWidth="1"/>
    <col min="2049" max="2049" width="12.28515625" style="44" customWidth="1"/>
    <col min="2050" max="2050" width="12.85546875" style="44" customWidth="1"/>
    <col min="2051" max="2051" width="12.28515625" style="44" customWidth="1"/>
    <col min="2052" max="2053" width="13.140625" style="44" customWidth="1"/>
    <col min="2054" max="2057" width="12.28515625" style="44" customWidth="1"/>
    <col min="2058" max="2058" width="17.42578125" style="44" customWidth="1"/>
    <col min="2059" max="2059" width="52.7109375" style="44" customWidth="1"/>
    <col min="2060" max="2060" width="23.42578125" style="44" customWidth="1"/>
    <col min="2061" max="2061" width="12.7109375" style="44" bestFit="1" customWidth="1"/>
    <col min="2062" max="2062" width="15.85546875" style="44" customWidth="1"/>
    <col min="2063" max="2302" width="9.140625" style="44"/>
    <col min="2303" max="2303" width="6.85546875" style="44" customWidth="1"/>
    <col min="2304" max="2304" width="96.7109375" style="44" customWidth="1"/>
    <col min="2305" max="2305" width="12.28515625" style="44" customWidth="1"/>
    <col min="2306" max="2306" width="12.85546875" style="44" customWidth="1"/>
    <col min="2307" max="2307" width="12.28515625" style="44" customWidth="1"/>
    <col min="2308" max="2309" width="13.140625" style="44" customWidth="1"/>
    <col min="2310" max="2313" width="12.28515625" style="44" customWidth="1"/>
    <col min="2314" max="2314" width="17.42578125" style="44" customWidth="1"/>
    <col min="2315" max="2315" width="52.7109375" style="44" customWidth="1"/>
    <col min="2316" max="2316" width="23.42578125" style="44" customWidth="1"/>
    <col min="2317" max="2317" width="12.7109375" style="44" bestFit="1" customWidth="1"/>
    <col min="2318" max="2318" width="15.85546875" style="44" customWidth="1"/>
    <col min="2319" max="2558" width="9.140625" style="44"/>
    <col min="2559" max="2559" width="6.85546875" style="44" customWidth="1"/>
    <col min="2560" max="2560" width="96.7109375" style="44" customWidth="1"/>
    <col min="2561" max="2561" width="12.28515625" style="44" customWidth="1"/>
    <col min="2562" max="2562" width="12.85546875" style="44" customWidth="1"/>
    <col min="2563" max="2563" width="12.28515625" style="44" customWidth="1"/>
    <col min="2564" max="2565" width="13.140625" style="44" customWidth="1"/>
    <col min="2566" max="2569" width="12.28515625" style="44" customWidth="1"/>
    <col min="2570" max="2570" width="17.42578125" style="44" customWidth="1"/>
    <col min="2571" max="2571" width="52.7109375" style="44" customWidth="1"/>
    <col min="2572" max="2572" width="23.42578125" style="44" customWidth="1"/>
    <col min="2573" max="2573" width="12.7109375" style="44" bestFit="1" customWidth="1"/>
    <col min="2574" max="2574" width="15.85546875" style="44" customWidth="1"/>
    <col min="2575" max="2814" width="9.140625" style="44"/>
    <col min="2815" max="2815" width="6.85546875" style="44" customWidth="1"/>
    <col min="2816" max="2816" width="96.7109375" style="44" customWidth="1"/>
    <col min="2817" max="2817" width="12.28515625" style="44" customWidth="1"/>
    <col min="2818" max="2818" width="12.85546875" style="44" customWidth="1"/>
    <col min="2819" max="2819" width="12.28515625" style="44" customWidth="1"/>
    <col min="2820" max="2821" width="13.140625" style="44" customWidth="1"/>
    <col min="2822" max="2825" width="12.28515625" style="44" customWidth="1"/>
    <col min="2826" max="2826" width="17.42578125" style="44" customWidth="1"/>
    <col min="2827" max="2827" width="52.7109375" style="44" customWidth="1"/>
    <col min="2828" max="2828" width="23.42578125" style="44" customWidth="1"/>
    <col min="2829" max="2829" width="12.7109375" style="44" bestFit="1" customWidth="1"/>
    <col min="2830" max="2830" width="15.85546875" style="44" customWidth="1"/>
    <col min="2831" max="3070" width="9.140625" style="44"/>
    <col min="3071" max="3071" width="6.85546875" style="44" customWidth="1"/>
    <col min="3072" max="3072" width="96.7109375" style="44" customWidth="1"/>
    <col min="3073" max="3073" width="12.28515625" style="44" customWidth="1"/>
    <col min="3074" max="3074" width="12.85546875" style="44" customWidth="1"/>
    <col min="3075" max="3075" width="12.28515625" style="44" customWidth="1"/>
    <col min="3076" max="3077" width="13.140625" style="44" customWidth="1"/>
    <col min="3078" max="3081" width="12.28515625" style="44" customWidth="1"/>
    <col min="3082" max="3082" width="17.42578125" style="44" customWidth="1"/>
    <col min="3083" max="3083" width="52.7109375" style="44" customWidth="1"/>
    <col min="3084" max="3084" width="23.42578125" style="44" customWidth="1"/>
    <col min="3085" max="3085" width="12.7109375" style="44" bestFit="1" customWidth="1"/>
    <col min="3086" max="3086" width="15.85546875" style="44" customWidth="1"/>
    <col min="3087" max="3326" width="9.140625" style="44"/>
    <col min="3327" max="3327" width="6.85546875" style="44" customWidth="1"/>
    <col min="3328" max="3328" width="96.7109375" style="44" customWidth="1"/>
    <col min="3329" max="3329" width="12.28515625" style="44" customWidth="1"/>
    <col min="3330" max="3330" width="12.85546875" style="44" customWidth="1"/>
    <col min="3331" max="3331" width="12.28515625" style="44" customWidth="1"/>
    <col min="3332" max="3333" width="13.140625" style="44" customWidth="1"/>
    <col min="3334" max="3337" width="12.28515625" style="44" customWidth="1"/>
    <col min="3338" max="3338" width="17.42578125" style="44" customWidth="1"/>
    <col min="3339" max="3339" width="52.7109375" style="44" customWidth="1"/>
    <col min="3340" max="3340" width="23.42578125" style="44" customWidth="1"/>
    <col min="3341" max="3341" width="12.7109375" style="44" bestFit="1" customWidth="1"/>
    <col min="3342" max="3342" width="15.85546875" style="44" customWidth="1"/>
    <col min="3343" max="3582" width="9.140625" style="44"/>
    <col min="3583" max="3583" width="6.85546875" style="44" customWidth="1"/>
    <col min="3584" max="3584" width="96.7109375" style="44" customWidth="1"/>
    <col min="3585" max="3585" width="12.28515625" style="44" customWidth="1"/>
    <col min="3586" max="3586" width="12.85546875" style="44" customWidth="1"/>
    <col min="3587" max="3587" width="12.28515625" style="44" customWidth="1"/>
    <col min="3588" max="3589" width="13.140625" style="44" customWidth="1"/>
    <col min="3590" max="3593" width="12.28515625" style="44" customWidth="1"/>
    <col min="3594" max="3594" width="17.42578125" style="44" customWidth="1"/>
    <col min="3595" max="3595" width="52.7109375" style="44" customWidth="1"/>
    <col min="3596" max="3596" width="23.42578125" style="44" customWidth="1"/>
    <col min="3597" max="3597" width="12.7109375" style="44" bestFit="1" customWidth="1"/>
    <col min="3598" max="3598" width="15.85546875" style="44" customWidth="1"/>
    <col min="3599" max="3838" width="9.140625" style="44"/>
    <col min="3839" max="3839" width="6.85546875" style="44" customWidth="1"/>
    <col min="3840" max="3840" width="96.7109375" style="44" customWidth="1"/>
    <col min="3841" max="3841" width="12.28515625" style="44" customWidth="1"/>
    <col min="3842" max="3842" width="12.85546875" style="44" customWidth="1"/>
    <col min="3843" max="3843" width="12.28515625" style="44" customWidth="1"/>
    <col min="3844" max="3845" width="13.140625" style="44" customWidth="1"/>
    <col min="3846" max="3849" width="12.28515625" style="44" customWidth="1"/>
    <col min="3850" max="3850" width="17.42578125" style="44" customWidth="1"/>
    <col min="3851" max="3851" width="52.7109375" style="44" customWidth="1"/>
    <col min="3852" max="3852" width="23.42578125" style="44" customWidth="1"/>
    <col min="3853" max="3853" width="12.7109375" style="44" bestFit="1" customWidth="1"/>
    <col min="3854" max="3854" width="15.85546875" style="44" customWidth="1"/>
    <col min="3855" max="4094" width="9.140625" style="44"/>
    <col min="4095" max="4095" width="6.85546875" style="44" customWidth="1"/>
    <col min="4096" max="4096" width="96.7109375" style="44" customWidth="1"/>
    <col min="4097" max="4097" width="12.28515625" style="44" customWidth="1"/>
    <col min="4098" max="4098" width="12.85546875" style="44" customWidth="1"/>
    <col min="4099" max="4099" width="12.28515625" style="44" customWidth="1"/>
    <col min="4100" max="4101" width="13.140625" style="44" customWidth="1"/>
    <col min="4102" max="4105" width="12.28515625" style="44" customWidth="1"/>
    <col min="4106" max="4106" width="17.42578125" style="44" customWidth="1"/>
    <col min="4107" max="4107" width="52.7109375" style="44" customWidth="1"/>
    <col min="4108" max="4108" width="23.42578125" style="44" customWidth="1"/>
    <col min="4109" max="4109" width="12.7109375" style="44" bestFit="1" customWidth="1"/>
    <col min="4110" max="4110" width="15.85546875" style="44" customWidth="1"/>
    <col min="4111" max="4350" width="9.140625" style="44"/>
    <col min="4351" max="4351" width="6.85546875" style="44" customWidth="1"/>
    <col min="4352" max="4352" width="96.7109375" style="44" customWidth="1"/>
    <col min="4353" max="4353" width="12.28515625" style="44" customWidth="1"/>
    <col min="4354" max="4354" width="12.85546875" style="44" customWidth="1"/>
    <col min="4355" max="4355" width="12.28515625" style="44" customWidth="1"/>
    <col min="4356" max="4357" width="13.140625" style="44" customWidth="1"/>
    <col min="4358" max="4361" width="12.28515625" style="44" customWidth="1"/>
    <col min="4362" max="4362" width="17.42578125" style="44" customWidth="1"/>
    <col min="4363" max="4363" width="52.7109375" style="44" customWidth="1"/>
    <col min="4364" max="4364" width="23.42578125" style="44" customWidth="1"/>
    <col min="4365" max="4365" width="12.7109375" style="44" bestFit="1" customWidth="1"/>
    <col min="4366" max="4366" width="15.85546875" style="44" customWidth="1"/>
    <col min="4367" max="4606" width="9.140625" style="44"/>
    <col min="4607" max="4607" width="6.85546875" style="44" customWidth="1"/>
    <col min="4608" max="4608" width="96.7109375" style="44" customWidth="1"/>
    <col min="4609" max="4609" width="12.28515625" style="44" customWidth="1"/>
    <col min="4610" max="4610" width="12.85546875" style="44" customWidth="1"/>
    <col min="4611" max="4611" width="12.28515625" style="44" customWidth="1"/>
    <col min="4612" max="4613" width="13.140625" style="44" customWidth="1"/>
    <col min="4614" max="4617" width="12.28515625" style="44" customWidth="1"/>
    <col min="4618" max="4618" width="17.42578125" style="44" customWidth="1"/>
    <col min="4619" max="4619" width="52.7109375" style="44" customWidth="1"/>
    <col min="4620" max="4620" width="23.42578125" style="44" customWidth="1"/>
    <col min="4621" max="4621" width="12.7109375" style="44" bestFit="1" customWidth="1"/>
    <col min="4622" max="4622" width="15.85546875" style="44" customWidth="1"/>
    <col min="4623" max="4862" width="9.140625" style="44"/>
    <col min="4863" max="4863" width="6.85546875" style="44" customWidth="1"/>
    <col min="4864" max="4864" width="96.7109375" style="44" customWidth="1"/>
    <col min="4865" max="4865" width="12.28515625" style="44" customWidth="1"/>
    <col min="4866" max="4866" width="12.85546875" style="44" customWidth="1"/>
    <col min="4867" max="4867" width="12.28515625" style="44" customWidth="1"/>
    <col min="4868" max="4869" width="13.140625" style="44" customWidth="1"/>
    <col min="4870" max="4873" width="12.28515625" style="44" customWidth="1"/>
    <col min="4874" max="4874" width="17.42578125" style="44" customWidth="1"/>
    <col min="4875" max="4875" width="52.7109375" style="44" customWidth="1"/>
    <col min="4876" max="4876" width="23.42578125" style="44" customWidth="1"/>
    <col min="4877" max="4877" width="12.7109375" style="44" bestFit="1" customWidth="1"/>
    <col min="4878" max="4878" width="15.85546875" style="44" customWidth="1"/>
    <col min="4879" max="5118" width="9.140625" style="44"/>
    <col min="5119" max="5119" width="6.85546875" style="44" customWidth="1"/>
    <col min="5120" max="5120" width="96.7109375" style="44" customWidth="1"/>
    <col min="5121" max="5121" width="12.28515625" style="44" customWidth="1"/>
    <col min="5122" max="5122" width="12.85546875" style="44" customWidth="1"/>
    <col min="5123" max="5123" width="12.28515625" style="44" customWidth="1"/>
    <col min="5124" max="5125" width="13.140625" style="44" customWidth="1"/>
    <col min="5126" max="5129" width="12.28515625" style="44" customWidth="1"/>
    <col min="5130" max="5130" width="17.42578125" style="44" customWidth="1"/>
    <col min="5131" max="5131" width="52.7109375" style="44" customWidth="1"/>
    <col min="5132" max="5132" width="23.42578125" style="44" customWidth="1"/>
    <col min="5133" max="5133" width="12.7109375" style="44" bestFit="1" customWidth="1"/>
    <col min="5134" max="5134" width="15.85546875" style="44" customWidth="1"/>
    <col min="5135" max="5374" width="9.140625" style="44"/>
    <col min="5375" max="5375" width="6.85546875" style="44" customWidth="1"/>
    <col min="5376" max="5376" width="96.7109375" style="44" customWidth="1"/>
    <col min="5377" max="5377" width="12.28515625" style="44" customWidth="1"/>
    <col min="5378" max="5378" width="12.85546875" style="44" customWidth="1"/>
    <col min="5379" max="5379" width="12.28515625" style="44" customWidth="1"/>
    <col min="5380" max="5381" width="13.140625" style="44" customWidth="1"/>
    <col min="5382" max="5385" width="12.28515625" style="44" customWidth="1"/>
    <col min="5386" max="5386" width="17.42578125" style="44" customWidth="1"/>
    <col min="5387" max="5387" width="52.7109375" style="44" customWidth="1"/>
    <col min="5388" max="5388" width="23.42578125" style="44" customWidth="1"/>
    <col min="5389" max="5389" width="12.7109375" style="44" bestFit="1" customWidth="1"/>
    <col min="5390" max="5390" width="15.85546875" style="44" customWidth="1"/>
    <col min="5391" max="5630" width="9.140625" style="44"/>
    <col min="5631" max="5631" width="6.85546875" style="44" customWidth="1"/>
    <col min="5632" max="5632" width="96.7109375" style="44" customWidth="1"/>
    <col min="5633" max="5633" width="12.28515625" style="44" customWidth="1"/>
    <col min="5634" max="5634" width="12.85546875" style="44" customWidth="1"/>
    <col min="5635" max="5635" width="12.28515625" style="44" customWidth="1"/>
    <col min="5636" max="5637" width="13.140625" style="44" customWidth="1"/>
    <col min="5638" max="5641" width="12.28515625" style="44" customWidth="1"/>
    <col min="5642" max="5642" width="17.42578125" style="44" customWidth="1"/>
    <col min="5643" max="5643" width="52.7109375" style="44" customWidth="1"/>
    <col min="5644" max="5644" width="23.42578125" style="44" customWidth="1"/>
    <col min="5645" max="5645" width="12.7109375" style="44" bestFit="1" customWidth="1"/>
    <col min="5646" max="5646" width="15.85546875" style="44" customWidth="1"/>
    <col min="5647" max="5886" width="9.140625" style="44"/>
    <col min="5887" max="5887" width="6.85546875" style="44" customWidth="1"/>
    <col min="5888" max="5888" width="96.7109375" style="44" customWidth="1"/>
    <col min="5889" max="5889" width="12.28515625" style="44" customWidth="1"/>
    <col min="5890" max="5890" width="12.85546875" style="44" customWidth="1"/>
    <col min="5891" max="5891" width="12.28515625" style="44" customWidth="1"/>
    <col min="5892" max="5893" width="13.140625" style="44" customWidth="1"/>
    <col min="5894" max="5897" width="12.28515625" style="44" customWidth="1"/>
    <col min="5898" max="5898" width="17.42578125" style="44" customWidth="1"/>
    <col min="5899" max="5899" width="52.7109375" style="44" customWidth="1"/>
    <col min="5900" max="5900" width="23.42578125" style="44" customWidth="1"/>
    <col min="5901" max="5901" width="12.7109375" style="44" bestFit="1" customWidth="1"/>
    <col min="5902" max="5902" width="15.85546875" style="44" customWidth="1"/>
    <col min="5903" max="6142" width="9.140625" style="44"/>
    <col min="6143" max="6143" width="6.85546875" style="44" customWidth="1"/>
    <col min="6144" max="6144" width="96.7109375" style="44" customWidth="1"/>
    <col min="6145" max="6145" width="12.28515625" style="44" customWidth="1"/>
    <col min="6146" max="6146" width="12.85546875" style="44" customWidth="1"/>
    <col min="6147" max="6147" width="12.28515625" style="44" customWidth="1"/>
    <col min="6148" max="6149" width="13.140625" style="44" customWidth="1"/>
    <col min="6150" max="6153" width="12.28515625" style="44" customWidth="1"/>
    <col min="6154" max="6154" width="17.42578125" style="44" customWidth="1"/>
    <col min="6155" max="6155" width="52.7109375" style="44" customWidth="1"/>
    <col min="6156" max="6156" width="23.42578125" style="44" customWidth="1"/>
    <col min="6157" max="6157" width="12.7109375" style="44" bestFit="1" customWidth="1"/>
    <col min="6158" max="6158" width="15.85546875" style="44" customWidth="1"/>
    <col min="6159" max="6398" width="9.140625" style="44"/>
    <col min="6399" max="6399" width="6.85546875" style="44" customWidth="1"/>
    <col min="6400" max="6400" width="96.7109375" style="44" customWidth="1"/>
    <col min="6401" max="6401" width="12.28515625" style="44" customWidth="1"/>
    <col min="6402" max="6402" width="12.85546875" style="44" customWidth="1"/>
    <col min="6403" max="6403" width="12.28515625" style="44" customWidth="1"/>
    <col min="6404" max="6405" width="13.140625" style="44" customWidth="1"/>
    <col min="6406" max="6409" width="12.28515625" style="44" customWidth="1"/>
    <col min="6410" max="6410" width="17.42578125" style="44" customWidth="1"/>
    <col min="6411" max="6411" width="52.7109375" style="44" customWidth="1"/>
    <col min="6412" max="6412" width="23.42578125" style="44" customWidth="1"/>
    <col min="6413" max="6413" width="12.7109375" style="44" bestFit="1" customWidth="1"/>
    <col min="6414" max="6414" width="15.85546875" style="44" customWidth="1"/>
    <col min="6415" max="6654" width="9.140625" style="44"/>
    <col min="6655" max="6655" width="6.85546875" style="44" customWidth="1"/>
    <col min="6656" max="6656" width="96.7109375" style="44" customWidth="1"/>
    <col min="6657" max="6657" width="12.28515625" style="44" customWidth="1"/>
    <col min="6658" max="6658" width="12.85546875" style="44" customWidth="1"/>
    <col min="6659" max="6659" width="12.28515625" style="44" customWidth="1"/>
    <col min="6660" max="6661" width="13.140625" style="44" customWidth="1"/>
    <col min="6662" max="6665" width="12.28515625" style="44" customWidth="1"/>
    <col min="6666" max="6666" width="17.42578125" style="44" customWidth="1"/>
    <col min="6667" max="6667" width="52.7109375" style="44" customWidth="1"/>
    <col min="6668" max="6668" width="23.42578125" style="44" customWidth="1"/>
    <col min="6669" max="6669" width="12.7109375" style="44" bestFit="1" customWidth="1"/>
    <col min="6670" max="6670" width="15.85546875" style="44" customWidth="1"/>
    <col min="6671" max="6910" width="9.140625" style="44"/>
    <col min="6911" max="6911" width="6.85546875" style="44" customWidth="1"/>
    <col min="6912" max="6912" width="96.7109375" style="44" customWidth="1"/>
    <col min="6913" max="6913" width="12.28515625" style="44" customWidth="1"/>
    <col min="6914" max="6914" width="12.85546875" style="44" customWidth="1"/>
    <col min="6915" max="6915" width="12.28515625" style="44" customWidth="1"/>
    <col min="6916" max="6917" width="13.140625" style="44" customWidth="1"/>
    <col min="6918" max="6921" width="12.28515625" style="44" customWidth="1"/>
    <col min="6922" max="6922" width="17.42578125" style="44" customWidth="1"/>
    <col min="6923" max="6923" width="52.7109375" style="44" customWidth="1"/>
    <col min="6924" max="6924" width="23.42578125" style="44" customWidth="1"/>
    <col min="6925" max="6925" width="12.7109375" style="44" bestFit="1" customWidth="1"/>
    <col min="6926" max="6926" width="15.85546875" style="44" customWidth="1"/>
    <col min="6927" max="7166" width="9.140625" style="44"/>
    <col min="7167" max="7167" width="6.85546875" style="44" customWidth="1"/>
    <col min="7168" max="7168" width="96.7109375" style="44" customWidth="1"/>
    <col min="7169" max="7169" width="12.28515625" style="44" customWidth="1"/>
    <col min="7170" max="7170" width="12.85546875" style="44" customWidth="1"/>
    <col min="7171" max="7171" width="12.28515625" style="44" customWidth="1"/>
    <col min="7172" max="7173" width="13.140625" style="44" customWidth="1"/>
    <col min="7174" max="7177" width="12.28515625" style="44" customWidth="1"/>
    <col min="7178" max="7178" width="17.42578125" style="44" customWidth="1"/>
    <col min="7179" max="7179" width="52.7109375" style="44" customWidth="1"/>
    <col min="7180" max="7180" width="23.42578125" style="44" customWidth="1"/>
    <col min="7181" max="7181" width="12.7109375" style="44" bestFit="1" customWidth="1"/>
    <col min="7182" max="7182" width="15.85546875" style="44" customWidth="1"/>
    <col min="7183" max="7422" width="9.140625" style="44"/>
    <col min="7423" max="7423" width="6.85546875" style="44" customWidth="1"/>
    <col min="7424" max="7424" width="96.7109375" style="44" customWidth="1"/>
    <col min="7425" max="7425" width="12.28515625" style="44" customWidth="1"/>
    <col min="7426" max="7426" width="12.85546875" style="44" customWidth="1"/>
    <col min="7427" max="7427" width="12.28515625" style="44" customWidth="1"/>
    <col min="7428" max="7429" width="13.140625" style="44" customWidth="1"/>
    <col min="7430" max="7433" width="12.28515625" style="44" customWidth="1"/>
    <col min="7434" max="7434" width="17.42578125" style="44" customWidth="1"/>
    <col min="7435" max="7435" width="52.7109375" style="44" customWidth="1"/>
    <col min="7436" max="7436" width="23.42578125" style="44" customWidth="1"/>
    <col min="7437" max="7437" width="12.7109375" style="44" bestFit="1" customWidth="1"/>
    <col min="7438" max="7438" width="15.85546875" style="44" customWidth="1"/>
    <col min="7439" max="7678" width="9.140625" style="44"/>
    <col min="7679" max="7679" width="6.85546875" style="44" customWidth="1"/>
    <col min="7680" max="7680" width="96.7109375" style="44" customWidth="1"/>
    <col min="7681" max="7681" width="12.28515625" style="44" customWidth="1"/>
    <col min="7682" max="7682" width="12.85546875" style="44" customWidth="1"/>
    <col min="7683" max="7683" width="12.28515625" style="44" customWidth="1"/>
    <col min="7684" max="7685" width="13.140625" style="44" customWidth="1"/>
    <col min="7686" max="7689" width="12.28515625" style="44" customWidth="1"/>
    <col min="7690" max="7690" width="17.42578125" style="44" customWidth="1"/>
    <col min="7691" max="7691" width="52.7109375" style="44" customWidth="1"/>
    <col min="7692" max="7692" width="23.42578125" style="44" customWidth="1"/>
    <col min="7693" max="7693" width="12.7109375" style="44" bestFit="1" customWidth="1"/>
    <col min="7694" max="7694" width="15.85546875" style="44" customWidth="1"/>
    <col min="7695" max="7934" width="9.140625" style="44"/>
    <col min="7935" max="7935" width="6.85546875" style="44" customWidth="1"/>
    <col min="7936" max="7936" width="96.7109375" style="44" customWidth="1"/>
    <col min="7937" max="7937" width="12.28515625" style="44" customWidth="1"/>
    <col min="7938" max="7938" width="12.85546875" style="44" customWidth="1"/>
    <col min="7939" max="7939" width="12.28515625" style="44" customWidth="1"/>
    <col min="7940" max="7941" width="13.140625" style="44" customWidth="1"/>
    <col min="7942" max="7945" width="12.28515625" style="44" customWidth="1"/>
    <col min="7946" max="7946" width="17.42578125" style="44" customWidth="1"/>
    <col min="7947" max="7947" width="52.7109375" style="44" customWidth="1"/>
    <col min="7948" max="7948" width="23.42578125" style="44" customWidth="1"/>
    <col min="7949" max="7949" width="12.7109375" style="44" bestFit="1" customWidth="1"/>
    <col min="7950" max="7950" width="15.85546875" style="44" customWidth="1"/>
    <col min="7951" max="8190" width="9.140625" style="44"/>
    <col min="8191" max="8191" width="6.85546875" style="44" customWidth="1"/>
    <col min="8192" max="8192" width="96.7109375" style="44" customWidth="1"/>
    <col min="8193" max="8193" width="12.28515625" style="44" customWidth="1"/>
    <col min="8194" max="8194" width="12.85546875" style="44" customWidth="1"/>
    <col min="8195" max="8195" width="12.28515625" style="44" customWidth="1"/>
    <col min="8196" max="8197" width="13.140625" style="44" customWidth="1"/>
    <col min="8198" max="8201" width="12.28515625" style="44" customWidth="1"/>
    <col min="8202" max="8202" width="17.42578125" style="44" customWidth="1"/>
    <col min="8203" max="8203" width="52.7109375" style="44" customWidth="1"/>
    <col min="8204" max="8204" width="23.42578125" style="44" customWidth="1"/>
    <col min="8205" max="8205" width="12.7109375" style="44" bestFit="1" customWidth="1"/>
    <col min="8206" max="8206" width="15.85546875" style="44" customWidth="1"/>
    <col min="8207" max="8446" width="9.140625" style="44"/>
    <col min="8447" max="8447" width="6.85546875" style="44" customWidth="1"/>
    <col min="8448" max="8448" width="96.7109375" style="44" customWidth="1"/>
    <col min="8449" max="8449" width="12.28515625" style="44" customWidth="1"/>
    <col min="8450" max="8450" width="12.85546875" style="44" customWidth="1"/>
    <col min="8451" max="8451" width="12.28515625" style="44" customWidth="1"/>
    <col min="8452" max="8453" width="13.140625" style="44" customWidth="1"/>
    <col min="8454" max="8457" width="12.28515625" style="44" customWidth="1"/>
    <col min="8458" max="8458" width="17.42578125" style="44" customWidth="1"/>
    <col min="8459" max="8459" width="52.7109375" style="44" customWidth="1"/>
    <col min="8460" max="8460" width="23.42578125" style="44" customWidth="1"/>
    <col min="8461" max="8461" width="12.7109375" style="44" bestFit="1" customWidth="1"/>
    <col min="8462" max="8462" width="15.85546875" style="44" customWidth="1"/>
    <col min="8463" max="8702" width="9.140625" style="44"/>
    <col min="8703" max="8703" width="6.85546875" style="44" customWidth="1"/>
    <col min="8704" max="8704" width="96.7109375" style="44" customWidth="1"/>
    <col min="8705" max="8705" width="12.28515625" style="44" customWidth="1"/>
    <col min="8706" max="8706" width="12.85546875" style="44" customWidth="1"/>
    <col min="8707" max="8707" width="12.28515625" style="44" customWidth="1"/>
    <col min="8708" max="8709" width="13.140625" style="44" customWidth="1"/>
    <col min="8710" max="8713" width="12.28515625" style="44" customWidth="1"/>
    <col min="8714" max="8714" width="17.42578125" style="44" customWidth="1"/>
    <col min="8715" max="8715" width="52.7109375" style="44" customWidth="1"/>
    <col min="8716" max="8716" width="23.42578125" style="44" customWidth="1"/>
    <col min="8717" max="8717" width="12.7109375" style="44" bestFit="1" customWidth="1"/>
    <col min="8718" max="8718" width="15.85546875" style="44" customWidth="1"/>
    <col min="8719" max="8958" width="9.140625" style="44"/>
    <col min="8959" max="8959" width="6.85546875" style="44" customWidth="1"/>
    <col min="8960" max="8960" width="96.7109375" style="44" customWidth="1"/>
    <col min="8961" max="8961" width="12.28515625" style="44" customWidth="1"/>
    <col min="8962" max="8962" width="12.85546875" style="44" customWidth="1"/>
    <col min="8963" max="8963" width="12.28515625" style="44" customWidth="1"/>
    <col min="8964" max="8965" width="13.140625" style="44" customWidth="1"/>
    <col min="8966" max="8969" width="12.28515625" style="44" customWidth="1"/>
    <col min="8970" max="8970" width="17.42578125" style="44" customWidth="1"/>
    <col min="8971" max="8971" width="52.7109375" style="44" customWidth="1"/>
    <col min="8972" max="8972" width="23.42578125" style="44" customWidth="1"/>
    <col min="8973" max="8973" width="12.7109375" style="44" bestFit="1" customWidth="1"/>
    <col min="8974" max="8974" width="15.85546875" style="44" customWidth="1"/>
    <col min="8975" max="9214" width="9.140625" style="44"/>
    <col min="9215" max="9215" width="6.85546875" style="44" customWidth="1"/>
    <col min="9216" max="9216" width="96.7109375" style="44" customWidth="1"/>
    <col min="9217" max="9217" width="12.28515625" style="44" customWidth="1"/>
    <col min="9218" max="9218" width="12.85546875" style="44" customWidth="1"/>
    <col min="9219" max="9219" width="12.28515625" style="44" customWidth="1"/>
    <col min="9220" max="9221" width="13.140625" style="44" customWidth="1"/>
    <col min="9222" max="9225" width="12.28515625" style="44" customWidth="1"/>
    <col min="9226" max="9226" width="17.42578125" style="44" customWidth="1"/>
    <col min="9227" max="9227" width="52.7109375" style="44" customWidth="1"/>
    <col min="9228" max="9228" width="23.42578125" style="44" customWidth="1"/>
    <col min="9229" max="9229" width="12.7109375" style="44" bestFit="1" customWidth="1"/>
    <col min="9230" max="9230" width="15.85546875" style="44" customWidth="1"/>
    <col min="9231" max="9470" width="9.140625" style="44"/>
    <col min="9471" max="9471" width="6.85546875" style="44" customWidth="1"/>
    <col min="9472" max="9472" width="96.7109375" style="44" customWidth="1"/>
    <col min="9473" max="9473" width="12.28515625" style="44" customWidth="1"/>
    <col min="9474" max="9474" width="12.85546875" style="44" customWidth="1"/>
    <col min="9475" max="9475" width="12.28515625" style="44" customWidth="1"/>
    <col min="9476" max="9477" width="13.140625" style="44" customWidth="1"/>
    <col min="9478" max="9481" width="12.28515625" style="44" customWidth="1"/>
    <col min="9482" max="9482" width="17.42578125" style="44" customWidth="1"/>
    <col min="9483" max="9483" width="52.7109375" style="44" customWidth="1"/>
    <col min="9484" max="9484" width="23.42578125" style="44" customWidth="1"/>
    <col min="9485" max="9485" width="12.7109375" style="44" bestFit="1" customWidth="1"/>
    <col min="9486" max="9486" width="15.85546875" style="44" customWidth="1"/>
    <col min="9487" max="9726" width="9.140625" style="44"/>
    <col min="9727" max="9727" width="6.85546875" style="44" customWidth="1"/>
    <col min="9728" max="9728" width="96.7109375" style="44" customWidth="1"/>
    <col min="9729" max="9729" width="12.28515625" style="44" customWidth="1"/>
    <col min="9730" max="9730" width="12.85546875" style="44" customWidth="1"/>
    <col min="9731" max="9731" width="12.28515625" style="44" customWidth="1"/>
    <col min="9732" max="9733" width="13.140625" style="44" customWidth="1"/>
    <col min="9734" max="9737" width="12.28515625" style="44" customWidth="1"/>
    <col min="9738" max="9738" width="17.42578125" style="44" customWidth="1"/>
    <col min="9739" max="9739" width="52.7109375" style="44" customWidth="1"/>
    <col min="9740" max="9740" width="23.42578125" style="44" customWidth="1"/>
    <col min="9741" max="9741" width="12.7109375" style="44" bestFit="1" customWidth="1"/>
    <col min="9742" max="9742" width="15.85546875" style="44" customWidth="1"/>
    <col min="9743" max="9982" width="9.140625" style="44"/>
    <col min="9983" max="9983" width="6.85546875" style="44" customWidth="1"/>
    <col min="9984" max="9984" width="96.7109375" style="44" customWidth="1"/>
    <col min="9985" max="9985" width="12.28515625" style="44" customWidth="1"/>
    <col min="9986" max="9986" width="12.85546875" style="44" customWidth="1"/>
    <col min="9987" max="9987" width="12.28515625" style="44" customWidth="1"/>
    <col min="9988" max="9989" width="13.140625" style="44" customWidth="1"/>
    <col min="9990" max="9993" width="12.28515625" style="44" customWidth="1"/>
    <col min="9994" max="9994" width="17.42578125" style="44" customWidth="1"/>
    <col min="9995" max="9995" width="52.7109375" style="44" customWidth="1"/>
    <col min="9996" max="9996" width="23.42578125" style="44" customWidth="1"/>
    <col min="9997" max="9997" width="12.7109375" style="44" bestFit="1" customWidth="1"/>
    <col min="9998" max="9998" width="15.85546875" style="44" customWidth="1"/>
    <col min="9999" max="10238" width="9.140625" style="44"/>
    <col min="10239" max="10239" width="6.85546875" style="44" customWidth="1"/>
    <col min="10240" max="10240" width="96.7109375" style="44" customWidth="1"/>
    <col min="10241" max="10241" width="12.28515625" style="44" customWidth="1"/>
    <col min="10242" max="10242" width="12.85546875" style="44" customWidth="1"/>
    <col min="10243" max="10243" width="12.28515625" style="44" customWidth="1"/>
    <col min="10244" max="10245" width="13.140625" style="44" customWidth="1"/>
    <col min="10246" max="10249" width="12.28515625" style="44" customWidth="1"/>
    <col min="10250" max="10250" width="17.42578125" style="44" customWidth="1"/>
    <col min="10251" max="10251" width="52.7109375" style="44" customWidth="1"/>
    <col min="10252" max="10252" width="23.42578125" style="44" customWidth="1"/>
    <col min="10253" max="10253" width="12.7109375" style="44" bestFit="1" customWidth="1"/>
    <col min="10254" max="10254" width="15.85546875" style="44" customWidth="1"/>
    <col min="10255" max="10494" width="9.140625" style="44"/>
    <col min="10495" max="10495" width="6.85546875" style="44" customWidth="1"/>
    <col min="10496" max="10496" width="96.7109375" style="44" customWidth="1"/>
    <col min="10497" max="10497" width="12.28515625" style="44" customWidth="1"/>
    <col min="10498" max="10498" width="12.85546875" style="44" customWidth="1"/>
    <col min="10499" max="10499" width="12.28515625" style="44" customWidth="1"/>
    <col min="10500" max="10501" width="13.140625" style="44" customWidth="1"/>
    <col min="10502" max="10505" width="12.28515625" style="44" customWidth="1"/>
    <col min="10506" max="10506" width="17.42578125" style="44" customWidth="1"/>
    <col min="10507" max="10507" width="52.7109375" style="44" customWidth="1"/>
    <col min="10508" max="10508" width="23.42578125" style="44" customWidth="1"/>
    <col min="10509" max="10509" width="12.7109375" style="44" bestFit="1" customWidth="1"/>
    <col min="10510" max="10510" width="15.85546875" style="44" customWidth="1"/>
    <col min="10511" max="10750" width="9.140625" style="44"/>
    <col min="10751" max="10751" width="6.85546875" style="44" customWidth="1"/>
    <col min="10752" max="10752" width="96.7109375" style="44" customWidth="1"/>
    <col min="10753" max="10753" width="12.28515625" style="44" customWidth="1"/>
    <col min="10754" max="10754" width="12.85546875" style="44" customWidth="1"/>
    <col min="10755" max="10755" width="12.28515625" style="44" customWidth="1"/>
    <col min="10756" max="10757" width="13.140625" style="44" customWidth="1"/>
    <col min="10758" max="10761" width="12.28515625" style="44" customWidth="1"/>
    <col min="10762" max="10762" width="17.42578125" style="44" customWidth="1"/>
    <col min="10763" max="10763" width="52.7109375" style="44" customWidth="1"/>
    <col min="10764" max="10764" width="23.42578125" style="44" customWidth="1"/>
    <col min="10765" max="10765" width="12.7109375" style="44" bestFit="1" customWidth="1"/>
    <col min="10766" max="10766" width="15.85546875" style="44" customWidth="1"/>
    <col min="10767" max="11006" width="9.140625" style="44"/>
    <col min="11007" max="11007" width="6.85546875" style="44" customWidth="1"/>
    <col min="11008" max="11008" width="96.7109375" style="44" customWidth="1"/>
    <col min="11009" max="11009" width="12.28515625" style="44" customWidth="1"/>
    <col min="11010" max="11010" width="12.85546875" style="44" customWidth="1"/>
    <col min="11011" max="11011" width="12.28515625" style="44" customWidth="1"/>
    <col min="11012" max="11013" width="13.140625" style="44" customWidth="1"/>
    <col min="11014" max="11017" width="12.28515625" style="44" customWidth="1"/>
    <col min="11018" max="11018" width="17.42578125" style="44" customWidth="1"/>
    <col min="11019" max="11019" width="52.7109375" style="44" customWidth="1"/>
    <col min="11020" max="11020" width="23.42578125" style="44" customWidth="1"/>
    <col min="11021" max="11021" width="12.7109375" style="44" bestFit="1" customWidth="1"/>
    <col min="11022" max="11022" width="15.85546875" style="44" customWidth="1"/>
    <col min="11023" max="11262" width="9.140625" style="44"/>
    <col min="11263" max="11263" width="6.85546875" style="44" customWidth="1"/>
    <col min="11264" max="11264" width="96.7109375" style="44" customWidth="1"/>
    <col min="11265" max="11265" width="12.28515625" style="44" customWidth="1"/>
    <col min="11266" max="11266" width="12.85546875" style="44" customWidth="1"/>
    <col min="11267" max="11267" width="12.28515625" style="44" customWidth="1"/>
    <col min="11268" max="11269" width="13.140625" style="44" customWidth="1"/>
    <col min="11270" max="11273" width="12.28515625" style="44" customWidth="1"/>
    <col min="11274" max="11274" width="17.42578125" style="44" customWidth="1"/>
    <col min="11275" max="11275" width="52.7109375" style="44" customWidth="1"/>
    <col min="11276" max="11276" width="23.42578125" style="44" customWidth="1"/>
    <col min="11277" max="11277" width="12.7109375" style="44" bestFit="1" customWidth="1"/>
    <col min="11278" max="11278" width="15.85546875" style="44" customWidth="1"/>
    <col min="11279" max="11518" width="9.140625" style="44"/>
    <col min="11519" max="11519" width="6.85546875" style="44" customWidth="1"/>
    <col min="11520" max="11520" width="96.7109375" style="44" customWidth="1"/>
    <col min="11521" max="11521" width="12.28515625" style="44" customWidth="1"/>
    <col min="11522" max="11522" width="12.85546875" style="44" customWidth="1"/>
    <col min="11523" max="11523" width="12.28515625" style="44" customWidth="1"/>
    <col min="11524" max="11525" width="13.140625" style="44" customWidth="1"/>
    <col min="11526" max="11529" width="12.28515625" style="44" customWidth="1"/>
    <col min="11530" max="11530" width="17.42578125" style="44" customWidth="1"/>
    <col min="11531" max="11531" width="52.7109375" style="44" customWidth="1"/>
    <col min="11532" max="11532" width="23.42578125" style="44" customWidth="1"/>
    <col min="11533" max="11533" width="12.7109375" style="44" bestFit="1" customWidth="1"/>
    <col min="11534" max="11534" width="15.85546875" style="44" customWidth="1"/>
    <col min="11535" max="11774" width="9.140625" style="44"/>
    <col min="11775" max="11775" width="6.85546875" style="44" customWidth="1"/>
    <col min="11776" max="11776" width="96.7109375" style="44" customWidth="1"/>
    <col min="11777" max="11777" width="12.28515625" style="44" customWidth="1"/>
    <col min="11778" max="11778" width="12.85546875" style="44" customWidth="1"/>
    <col min="11779" max="11779" width="12.28515625" style="44" customWidth="1"/>
    <col min="11780" max="11781" width="13.140625" style="44" customWidth="1"/>
    <col min="11782" max="11785" width="12.28515625" style="44" customWidth="1"/>
    <col min="11786" max="11786" width="17.42578125" style="44" customWidth="1"/>
    <col min="11787" max="11787" width="52.7109375" style="44" customWidth="1"/>
    <col min="11788" max="11788" width="23.42578125" style="44" customWidth="1"/>
    <col min="11789" max="11789" width="12.7109375" style="44" bestFit="1" customWidth="1"/>
    <col min="11790" max="11790" width="15.85546875" style="44" customWidth="1"/>
    <col min="11791" max="12030" width="9.140625" style="44"/>
    <col min="12031" max="12031" width="6.85546875" style="44" customWidth="1"/>
    <col min="12032" max="12032" width="96.7109375" style="44" customWidth="1"/>
    <col min="12033" max="12033" width="12.28515625" style="44" customWidth="1"/>
    <col min="12034" max="12034" width="12.85546875" style="44" customWidth="1"/>
    <col min="12035" max="12035" width="12.28515625" style="44" customWidth="1"/>
    <col min="12036" max="12037" width="13.140625" style="44" customWidth="1"/>
    <col min="12038" max="12041" width="12.28515625" style="44" customWidth="1"/>
    <col min="12042" max="12042" width="17.42578125" style="44" customWidth="1"/>
    <col min="12043" max="12043" width="52.7109375" style="44" customWidth="1"/>
    <col min="12044" max="12044" width="23.42578125" style="44" customWidth="1"/>
    <col min="12045" max="12045" width="12.7109375" style="44" bestFit="1" customWidth="1"/>
    <col min="12046" max="12046" width="15.85546875" style="44" customWidth="1"/>
    <col min="12047" max="12286" width="9.140625" style="44"/>
    <col min="12287" max="12287" width="6.85546875" style="44" customWidth="1"/>
    <col min="12288" max="12288" width="96.7109375" style="44" customWidth="1"/>
    <col min="12289" max="12289" width="12.28515625" style="44" customWidth="1"/>
    <col min="12290" max="12290" width="12.85546875" style="44" customWidth="1"/>
    <col min="12291" max="12291" width="12.28515625" style="44" customWidth="1"/>
    <col min="12292" max="12293" width="13.140625" style="44" customWidth="1"/>
    <col min="12294" max="12297" width="12.28515625" style="44" customWidth="1"/>
    <col min="12298" max="12298" width="17.42578125" style="44" customWidth="1"/>
    <col min="12299" max="12299" width="52.7109375" style="44" customWidth="1"/>
    <col min="12300" max="12300" width="23.42578125" style="44" customWidth="1"/>
    <col min="12301" max="12301" width="12.7109375" style="44" bestFit="1" customWidth="1"/>
    <col min="12302" max="12302" width="15.85546875" style="44" customWidth="1"/>
    <col min="12303" max="12542" width="9.140625" style="44"/>
    <col min="12543" max="12543" width="6.85546875" style="44" customWidth="1"/>
    <col min="12544" max="12544" width="96.7109375" style="44" customWidth="1"/>
    <col min="12545" max="12545" width="12.28515625" style="44" customWidth="1"/>
    <col min="12546" max="12546" width="12.85546875" style="44" customWidth="1"/>
    <col min="12547" max="12547" width="12.28515625" style="44" customWidth="1"/>
    <col min="12548" max="12549" width="13.140625" style="44" customWidth="1"/>
    <col min="12550" max="12553" width="12.28515625" style="44" customWidth="1"/>
    <col min="12554" max="12554" width="17.42578125" style="44" customWidth="1"/>
    <col min="12555" max="12555" width="52.7109375" style="44" customWidth="1"/>
    <col min="12556" max="12556" width="23.42578125" style="44" customWidth="1"/>
    <col min="12557" max="12557" width="12.7109375" style="44" bestFit="1" customWidth="1"/>
    <col min="12558" max="12558" width="15.85546875" style="44" customWidth="1"/>
    <col min="12559" max="12798" width="9.140625" style="44"/>
    <col min="12799" max="12799" width="6.85546875" style="44" customWidth="1"/>
    <col min="12800" max="12800" width="96.7109375" style="44" customWidth="1"/>
    <col min="12801" max="12801" width="12.28515625" style="44" customWidth="1"/>
    <col min="12802" max="12802" width="12.85546875" style="44" customWidth="1"/>
    <col min="12803" max="12803" width="12.28515625" style="44" customWidth="1"/>
    <col min="12804" max="12805" width="13.140625" style="44" customWidth="1"/>
    <col min="12806" max="12809" width="12.28515625" style="44" customWidth="1"/>
    <col min="12810" max="12810" width="17.42578125" style="44" customWidth="1"/>
    <col min="12811" max="12811" width="52.7109375" style="44" customWidth="1"/>
    <col min="12812" max="12812" width="23.42578125" style="44" customWidth="1"/>
    <col min="12813" max="12813" width="12.7109375" style="44" bestFit="1" customWidth="1"/>
    <col min="12814" max="12814" width="15.85546875" style="44" customWidth="1"/>
    <col min="12815" max="13054" width="9.140625" style="44"/>
    <col min="13055" max="13055" width="6.85546875" style="44" customWidth="1"/>
    <col min="13056" max="13056" width="96.7109375" style="44" customWidth="1"/>
    <col min="13057" max="13057" width="12.28515625" style="44" customWidth="1"/>
    <col min="13058" max="13058" width="12.85546875" style="44" customWidth="1"/>
    <col min="13059" max="13059" width="12.28515625" style="44" customWidth="1"/>
    <col min="13060" max="13061" width="13.140625" style="44" customWidth="1"/>
    <col min="13062" max="13065" width="12.28515625" style="44" customWidth="1"/>
    <col min="13066" max="13066" width="17.42578125" style="44" customWidth="1"/>
    <col min="13067" max="13067" width="52.7109375" style="44" customWidth="1"/>
    <col min="13068" max="13068" width="23.42578125" style="44" customWidth="1"/>
    <col min="13069" max="13069" width="12.7109375" style="44" bestFit="1" customWidth="1"/>
    <col min="13070" max="13070" width="15.85546875" style="44" customWidth="1"/>
    <col min="13071" max="13310" width="9.140625" style="44"/>
    <col min="13311" max="13311" width="6.85546875" style="44" customWidth="1"/>
    <col min="13312" max="13312" width="96.7109375" style="44" customWidth="1"/>
    <col min="13313" max="13313" width="12.28515625" style="44" customWidth="1"/>
    <col min="13314" max="13314" width="12.85546875" style="44" customWidth="1"/>
    <col min="13315" max="13315" width="12.28515625" style="44" customWidth="1"/>
    <col min="13316" max="13317" width="13.140625" style="44" customWidth="1"/>
    <col min="13318" max="13321" width="12.28515625" style="44" customWidth="1"/>
    <col min="13322" max="13322" width="17.42578125" style="44" customWidth="1"/>
    <col min="13323" max="13323" width="52.7109375" style="44" customWidth="1"/>
    <col min="13324" max="13324" width="23.42578125" style="44" customWidth="1"/>
    <col min="13325" max="13325" width="12.7109375" style="44" bestFit="1" customWidth="1"/>
    <col min="13326" max="13326" width="15.85546875" style="44" customWidth="1"/>
    <col min="13327" max="13566" width="9.140625" style="44"/>
    <col min="13567" max="13567" width="6.85546875" style="44" customWidth="1"/>
    <col min="13568" max="13568" width="96.7109375" style="44" customWidth="1"/>
    <col min="13569" max="13569" width="12.28515625" style="44" customWidth="1"/>
    <col min="13570" max="13570" width="12.85546875" style="44" customWidth="1"/>
    <col min="13571" max="13571" width="12.28515625" style="44" customWidth="1"/>
    <col min="13572" max="13573" width="13.140625" style="44" customWidth="1"/>
    <col min="13574" max="13577" width="12.28515625" style="44" customWidth="1"/>
    <col min="13578" max="13578" width="17.42578125" style="44" customWidth="1"/>
    <col min="13579" max="13579" width="52.7109375" style="44" customWidth="1"/>
    <col min="13580" max="13580" width="23.42578125" style="44" customWidth="1"/>
    <col min="13581" max="13581" width="12.7109375" style="44" bestFit="1" customWidth="1"/>
    <col min="13582" max="13582" width="15.85546875" style="44" customWidth="1"/>
    <col min="13583" max="13822" width="9.140625" style="44"/>
    <col min="13823" max="13823" width="6.85546875" style="44" customWidth="1"/>
    <col min="13824" max="13824" width="96.7109375" style="44" customWidth="1"/>
    <col min="13825" max="13825" width="12.28515625" style="44" customWidth="1"/>
    <col min="13826" max="13826" width="12.85546875" style="44" customWidth="1"/>
    <col min="13827" max="13827" width="12.28515625" style="44" customWidth="1"/>
    <col min="13828" max="13829" width="13.140625" style="44" customWidth="1"/>
    <col min="13830" max="13833" width="12.28515625" style="44" customWidth="1"/>
    <col min="13834" max="13834" width="17.42578125" style="44" customWidth="1"/>
    <col min="13835" max="13835" width="52.7109375" style="44" customWidth="1"/>
    <col min="13836" max="13836" width="23.42578125" style="44" customWidth="1"/>
    <col min="13837" max="13837" width="12.7109375" style="44" bestFit="1" customWidth="1"/>
    <col min="13838" max="13838" width="15.85546875" style="44" customWidth="1"/>
    <col min="13839" max="14078" width="9.140625" style="44"/>
    <col min="14079" max="14079" width="6.85546875" style="44" customWidth="1"/>
    <col min="14080" max="14080" width="96.7109375" style="44" customWidth="1"/>
    <col min="14081" max="14081" width="12.28515625" style="44" customWidth="1"/>
    <col min="14082" max="14082" width="12.85546875" style="44" customWidth="1"/>
    <col min="14083" max="14083" width="12.28515625" style="44" customWidth="1"/>
    <col min="14084" max="14085" width="13.140625" style="44" customWidth="1"/>
    <col min="14086" max="14089" width="12.28515625" style="44" customWidth="1"/>
    <col min="14090" max="14090" width="17.42578125" style="44" customWidth="1"/>
    <col min="14091" max="14091" width="52.7109375" style="44" customWidth="1"/>
    <col min="14092" max="14092" width="23.42578125" style="44" customWidth="1"/>
    <col min="14093" max="14093" width="12.7109375" style="44" bestFit="1" customWidth="1"/>
    <col min="14094" max="14094" width="15.85546875" style="44" customWidth="1"/>
    <col min="14095" max="14334" width="9.140625" style="44"/>
    <col min="14335" max="14335" width="6.85546875" style="44" customWidth="1"/>
    <col min="14336" max="14336" width="96.7109375" style="44" customWidth="1"/>
    <col min="14337" max="14337" width="12.28515625" style="44" customWidth="1"/>
    <col min="14338" max="14338" width="12.85546875" style="44" customWidth="1"/>
    <col min="14339" max="14339" width="12.28515625" style="44" customWidth="1"/>
    <col min="14340" max="14341" width="13.140625" style="44" customWidth="1"/>
    <col min="14342" max="14345" width="12.28515625" style="44" customWidth="1"/>
    <col min="14346" max="14346" width="17.42578125" style="44" customWidth="1"/>
    <col min="14347" max="14347" width="52.7109375" style="44" customWidth="1"/>
    <col min="14348" max="14348" width="23.42578125" style="44" customWidth="1"/>
    <col min="14349" max="14349" width="12.7109375" style="44" bestFit="1" customWidth="1"/>
    <col min="14350" max="14350" width="15.85546875" style="44" customWidth="1"/>
    <col min="14351" max="14590" width="9.140625" style="44"/>
    <col min="14591" max="14591" width="6.85546875" style="44" customWidth="1"/>
    <col min="14592" max="14592" width="96.7109375" style="44" customWidth="1"/>
    <col min="14593" max="14593" width="12.28515625" style="44" customWidth="1"/>
    <col min="14594" max="14594" width="12.85546875" style="44" customWidth="1"/>
    <col min="14595" max="14595" width="12.28515625" style="44" customWidth="1"/>
    <col min="14596" max="14597" width="13.140625" style="44" customWidth="1"/>
    <col min="14598" max="14601" width="12.28515625" style="44" customWidth="1"/>
    <col min="14602" max="14602" width="17.42578125" style="44" customWidth="1"/>
    <col min="14603" max="14603" width="52.7109375" style="44" customWidth="1"/>
    <col min="14604" max="14604" width="23.42578125" style="44" customWidth="1"/>
    <col min="14605" max="14605" width="12.7109375" style="44" bestFit="1" customWidth="1"/>
    <col min="14606" max="14606" width="15.85546875" style="44" customWidth="1"/>
    <col min="14607" max="14846" width="9.140625" style="44"/>
    <col min="14847" max="14847" width="6.85546875" style="44" customWidth="1"/>
    <col min="14848" max="14848" width="96.7109375" style="44" customWidth="1"/>
    <col min="14849" max="14849" width="12.28515625" style="44" customWidth="1"/>
    <col min="14850" max="14850" width="12.85546875" style="44" customWidth="1"/>
    <col min="14851" max="14851" width="12.28515625" style="44" customWidth="1"/>
    <col min="14852" max="14853" width="13.140625" style="44" customWidth="1"/>
    <col min="14854" max="14857" width="12.28515625" style="44" customWidth="1"/>
    <col min="14858" max="14858" width="17.42578125" style="44" customWidth="1"/>
    <col min="14859" max="14859" width="52.7109375" style="44" customWidth="1"/>
    <col min="14860" max="14860" width="23.42578125" style="44" customWidth="1"/>
    <col min="14861" max="14861" width="12.7109375" style="44" bestFit="1" customWidth="1"/>
    <col min="14862" max="14862" width="15.85546875" style="44" customWidth="1"/>
    <col min="14863" max="15102" width="9.140625" style="44"/>
    <col min="15103" max="15103" width="6.85546875" style="44" customWidth="1"/>
    <col min="15104" max="15104" width="96.7109375" style="44" customWidth="1"/>
    <col min="15105" max="15105" width="12.28515625" style="44" customWidth="1"/>
    <col min="15106" max="15106" width="12.85546875" style="44" customWidth="1"/>
    <col min="15107" max="15107" width="12.28515625" style="44" customWidth="1"/>
    <col min="15108" max="15109" width="13.140625" style="44" customWidth="1"/>
    <col min="15110" max="15113" width="12.28515625" style="44" customWidth="1"/>
    <col min="15114" max="15114" width="17.42578125" style="44" customWidth="1"/>
    <col min="15115" max="15115" width="52.7109375" style="44" customWidth="1"/>
    <col min="15116" max="15116" width="23.42578125" style="44" customWidth="1"/>
    <col min="15117" max="15117" width="12.7109375" style="44" bestFit="1" customWidth="1"/>
    <col min="15118" max="15118" width="15.85546875" style="44" customWidth="1"/>
    <col min="15119" max="15358" width="9.140625" style="44"/>
    <col min="15359" max="15359" width="6.85546875" style="44" customWidth="1"/>
    <col min="15360" max="15360" width="96.7109375" style="44" customWidth="1"/>
    <col min="15361" max="15361" width="12.28515625" style="44" customWidth="1"/>
    <col min="15362" max="15362" width="12.85546875" style="44" customWidth="1"/>
    <col min="15363" max="15363" width="12.28515625" style="44" customWidth="1"/>
    <col min="15364" max="15365" width="13.140625" style="44" customWidth="1"/>
    <col min="15366" max="15369" width="12.28515625" style="44" customWidth="1"/>
    <col min="15370" max="15370" width="17.42578125" style="44" customWidth="1"/>
    <col min="15371" max="15371" width="52.7109375" style="44" customWidth="1"/>
    <col min="15372" max="15372" width="23.42578125" style="44" customWidth="1"/>
    <col min="15373" max="15373" width="12.7109375" style="44" bestFit="1" customWidth="1"/>
    <col min="15374" max="15374" width="15.85546875" style="44" customWidth="1"/>
    <col min="15375" max="15614" width="9.140625" style="44"/>
    <col min="15615" max="15615" width="6.85546875" style="44" customWidth="1"/>
    <col min="15616" max="15616" width="96.7109375" style="44" customWidth="1"/>
    <col min="15617" max="15617" width="12.28515625" style="44" customWidth="1"/>
    <col min="15618" max="15618" width="12.85546875" style="44" customWidth="1"/>
    <col min="15619" max="15619" width="12.28515625" style="44" customWidth="1"/>
    <col min="15620" max="15621" width="13.140625" style="44" customWidth="1"/>
    <col min="15622" max="15625" width="12.28515625" style="44" customWidth="1"/>
    <col min="15626" max="15626" width="17.42578125" style="44" customWidth="1"/>
    <col min="15627" max="15627" width="52.7109375" style="44" customWidth="1"/>
    <col min="15628" max="15628" width="23.42578125" style="44" customWidth="1"/>
    <col min="15629" max="15629" width="12.7109375" style="44" bestFit="1" customWidth="1"/>
    <col min="15630" max="15630" width="15.85546875" style="44" customWidth="1"/>
    <col min="15631" max="15870" width="9.140625" style="44"/>
    <col min="15871" max="15871" width="6.85546875" style="44" customWidth="1"/>
    <col min="15872" max="15872" width="96.7109375" style="44" customWidth="1"/>
    <col min="15873" max="15873" width="12.28515625" style="44" customWidth="1"/>
    <col min="15874" max="15874" width="12.85546875" style="44" customWidth="1"/>
    <col min="15875" max="15875" width="12.28515625" style="44" customWidth="1"/>
    <col min="15876" max="15877" width="13.140625" style="44" customWidth="1"/>
    <col min="15878" max="15881" width="12.28515625" style="44" customWidth="1"/>
    <col min="15882" max="15882" width="17.42578125" style="44" customWidth="1"/>
    <col min="15883" max="15883" width="52.7109375" style="44" customWidth="1"/>
    <col min="15884" max="15884" width="23.42578125" style="44" customWidth="1"/>
    <col min="15885" max="15885" width="12.7109375" style="44" bestFit="1" customWidth="1"/>
    <col min="15886" max="15886" width="15.85546875" style="44" customWidth="1"/>
    <col min="15887" max="16126" width="9.140625" style="44"/>
    <col min="16127" max="16127" width="6.85546875" style="44" customWidth="1"/>
    <col min="16128" max="16128" width="96.7109375" style="44" customWidth="1"/>
    <col min="16129" max="16129" width="12.28515625" style="44" customWidth="1"/>
    <col min="16130" max="16130" width="12.85546875" style="44" customWidth="1"/>
    <col min="16131" max="16131" width="12.28515625" style="44" customWidth="1"/>
    <col min="16132" max="16133" width="13.140625" style="44" customWidth="1"/>
    <col min="16134" max="16137" width="12.28515625" style="44" customWidth="1"/>
    <col min="16138" max="16138" width="17.42578125" style="44" customWidth="1"/>
    <col min="16139" max="16139" width="52.7109375" style="44" customWidth="1"/>
    <col min="16140" max="16140" width="23.42578125" style="44" customWidth="1"/>
    <col min="16141" max="16141" width="12.7109375" style="44" bestFit="1" customWidth="1"/>
    <col min="16142" max="16142" width="15.85546875" style="44" customWidth="1"/>
    <col min="16143" max="16384" width="9.140625" style="44"/>
  </cols>
  <sheetData>
    <row r="1" spans="1:18" s="5" customFormat="1" ht="12" x14ac:dyDescent="0.25">
      <c r="A1" s="1"/>
      <c r="B1" s="13"/>
      <c r="C1" s="2"/>
      <c r="D1" s="3"/>
      <c r="E1" s="2"/>
      <c r="F1" s="2"/>
      <c r="G1" s="115"/>
      <c r="H1" s="2"/>
      <c r="I1" s="2"/>
      <c r="J1" s="2"/>
      <c r="K1" s="2"/>
      <c r="L1" s="105"/>
      <c r="M1" s="1"/>
      <c r="N1" s="13"/>
      <c r="O1" s="4"/>
    </row>
    <row r="2" spans="1:18" s="5" customFormat="1" ht="12" x14ac:dyDescent="0.25">
      <c r="A2" s="1"/>
      <c r="B2" s="13"/>
      <c r="C2" s="2"/>
      <c r="D2" s="3"/>
      <c r="E2" s="2"/>
      <c r="F2" s="2"/>
      <c r="G2" s="115"/>
      <c r="H2" s="2"/>
      <c r="I2" s="2"/>
      <c r="J2" s="2"/>
      <c r="K2" s="2"/>
      <c r="L2" s="2"/>
      <c r="M2" s="1"/>
      <c r="N2" s="13"/>
      <c r="O2" s="4"/>
    </row>
    <row r="3" spans="1:18" s="5" customFormat="1" ht="12" x14ac:dyDescent="0.25">
      <c r="A3" s="1"/>
      <c r="B3" s="13"/>
      <c r="C3" s="2"/>
      <c r="D3" s="3"/>
      <c r="E3" s="2"/>
      <c r="F3" s="2"/>
      <c r="G3" s="115"/>
      <c r="H3" s="2"/>
      <c r="I3" s="2"/>
      <c r="J3" s="2"/>
      <c r="K3" s="2"/>
      <c r="L3" s="2"/>
      <c r="M3" s="1"/>
      <c r="N3" s="13"/>
      <c r="O3" s="4"/>
    </row>
    <row r="4" spans="1:18" s="5" customFormat="1" ht="12" x14ac:dyDescent="0.25">
      <c r="A4" s="1"/>
      <c r="B4" s="13"/>
      <c r="C4" s="2"/>
      <c r="D4" s="3"/>
      <c r="E4" s="2"/>
      <c r="F4" s="2"/>
      <c r="G4" s="115"/>
      <c r="H4" s="2"/>
      <c r="I4" s="2"/>
      <c r="J4" s="2"/>
      <c r="K4" s="2"/>
      <c r="L4" s="2"/>
      <c r="M4" s="1"/>
      <c r="N4" s="13"/>
      <c r="O4" s="4"/>
    </row>
    <row r="5" spans="1:18" s="5" customFormat="1" ht="12" x14ac:dyDescent="0.25">
      <c r="A5" s="1"/>
      <c r="B5" s="13"/>
      <c r="C5" s="2"/>
      <c r="D5" s="3"/>
      <c r="E5" s="2"/>
      <c r="F5" s="2"/>
      <c r="G5" s="115"/>
      <c r="H5" s="2"/>
      <c r="I5" s="2"/>
      <c r="J5" s="2"/>
      <c r="K5" s="2"/>
      <c r="L5" s="2"/>
      <c r="M5" s="1"/>
      <c r="N5" s="13"/>
      <c r="O5" s="4"/>
    </row>
    <row r="6" spans="1:18" s="5" customFormat="1" ht="12" x14ac:dyDescent="0.25">
      <c r="A6" s="1"/>
      <c r="B6" s="13"/>
      <c r="C6" s="2"/>
      <c r="D6" s="3"/>
      <c r="E6" s="2"/>
      <c r="F6" s="2"/>
      <c r="G6" s="115"/>
      <c r="H6" s="2"/>
      <c r="I6" s="2"/>
      <c r="J6" s="2"/>
      <c r="K6" s="2"/>
      <c r="L6" s="2"/>
      <c r="M6" s="1"/>
      <c r="N6" s="13"/>
      <c r="O6" s="4"/>
    </row>
    <row r="7" spans="1:18" s="5" customFormat="1" ht="12" x14ac:dyDescent="0.25">
      <c r="A7" s="136" t="s">
        <v>73</v>
      </c>
      <c r="B7" s="130"/>
      <c r="C7" s="2"/>
      <c r="D7" s="7"/>
      <c r="E7" s="2"/>
      <c r="F7" s="2"/>
      <c r="G7" s="115"/>
      <c r="H7" s="2"/>
      <c r="I7" s="2"/>
      <c r="J7" s="2"/>
      <c r="K7" s="2"/>
      <c r="L7" s="105"/>
      <c r="M7" s="6"/>
      <c r="N7" s="130"/>
      <c r="O7" s="4"/>
    </row>
    <row r="8" spans="1:18" s="5" customFormat="1" ht="12" x14ac:dyDescent="0.25">
      <c r="A8" s="137" t="s">
        <v>89</v>
      </c>
      <c r="B8" s="13"/>
      <c r="C8" s="2"/>
      <c r="D8" s="3"/>
      <c r="E8" s="2"/>
      <c r="F8" s="2"/>
      <c r="G8" s="115"/>
      <c r="H8" s="2"/>
      <c r="I8" s="2"/>
      <c r="J8" s="2"/>
      <c r="K8" s="2"/>
      <c r="L8" s="2"/>
      <c r="M8" s="1"/>
      <c r="N8" s="13"/>
      <c r="O8" s="4"/>
    </row>
    <row r="9" spans="1:18" s="12" customFormat="1" ht="12" x14ac:dyDescent="0.25">
      <c r="A9" s="137" t="s">
        <v>90</v>
      </c>
      <c r="B9" s="131"/>
      <c r="C9" s="9"/>
      <c r="D9" s="10"/>
      <c r="E9" s="9"/>
      <c r="F9" s="9"/>
      <c r="G9" s="115"/>
      <c r="H9" s="9"/>
      <c r="I9" s="9"/>
      <c r="J9" s="9"/>
      <c r="K9" s="9"/>
      <c r="L9" s="9"/>
      <c r="M9" s="8"/>
      <c r="N9" s="131"/>
      <c r="O9" s="11"/>
    </row>
    <row r="10" spans="1:18" s="5" customFormat="1" ht="12" x14ac:dyDescent="0.25">
      <c r="A10" s="137" t="s">
        <v>79</v>
      </c>
      <c r="B10" s="13"/>
      <c r="C10" s="2"/>
      <c r="D10" s="3"/>
      <c r="E10" s="2"/>
      <c r="F10" s="2"/>
      <c r="G10" s="115"/>
      <c r="H10" s="2"/>
      <c r="I10" s="2"/>
      <c r="J10" s="2"/>
      <c r="K10" s="2"/>
      <c r="L10" s="2"/>
      <c r="M10" s="1"/>
      <c r="N10" s="13"/>
      <c r="O10" s="4"/>
    </row>
    <row r="11" spans="1:18" s="5" customFormat="1" ht="12" x14ac:dyDescent="0.25">
      <c r="A11" s="137" t="s">
        <v>150</v>
      </c>
      <c r="B11" s="13"/>
      <c r="C11" s="2"/>
      <c r="D11" s="3"/>
      <c r="E11" s="2"/>
      <c r="F11" s="2"/>
      <c r="G11" s="115"/>
      <c r="H11" s="2"/>
      <c r="I11" s="2"/>
      <c r="J11" s="2"/>
      <c r="K11" s="2"/>
      <c r="L11" s="2"/>
      <c r="M11" s="1"/>
      <c r="N11" s="13"/>
      <c r="O11" s="4"/>
    </row>
    <row r="12" spans="1:18" s="17" customFormat="1" thickBot="1" x14ac:dyDescent="0.3">
      <c r="A12" s="13"/>
      <c r="B12" s="13"/>
      <c r="C12" s="14"/>
      <c r="D12" s="15"/>
      <c r="E12" s="14"/>
      <c r="F12" s="14"/>
      <c r="G12" s="116"/>
      <c r="H12" s="14"/>
      <c r="I12" s="14"/>
      <c r="J12" s="14"/>
      <c r="K12" s="14"/>
      <c r="L12" s="14"/>
      <c r="M12" s="13"/>
      <c r="N12" s="13"/>
      <c r="O12" s="16"/>
    </row>
    <row r="13" spans="1:18" s="17" customFormat="1" ht="51.75" customHeight="1" x14ac:dyDescent="0.25">
      <c r="A13" s="18" t="s">
        <v>0</v>
      </c>
      <c r="B13" s="18" t="s">
        <v>1</v>
      </c>
      <c r="C13" s="18" t="s">
        <v>2</v>
      </c>
      <c r="D13" s="19" t="s">
        <v>3</v>
      </c>
      <c r="E13" s="112" t="s">
        <v>4</v>
      </c>
      <c r="F13" s="112" t="s">
        <v>4</v>
      </c>
      <c r="G13" s="117" t="s">
        <v>30</v>
      </c>
      <c r="H13" s="20" t="s">
        <v>30</v>
      </c>
      <c r="I13" s="21" t="s">
        <v>5</v>
      </c>
      <c r="J13" s="22" t="s">
        <v>6</v>
      </c>
      <c r="K13" s="18" t="s">
        <v>21</v>
      </c>
      <c r="L13" s="18" t="s">
        <v>7</v>
      </c>
      <c r="M13" s="18" t="s">
        <v>8</v>
      </c>
      <c r="N13" s="18" t="s">
        <v>69</v>
      </c>
      <c r="O13" s="16"/>
      <c r="Q13" s="17" t="s">
        <v>91</v>
      </c>
      <c r="R13" s="17" t="s">
        <v>92</v>
      </c>
    </row>
    <row r="14" spans="1:18" s="17" customFormat="1" ht="12" x14ac:dyDescent="0.25">
      <c r="A14" s="18"/>
      <c r="B14" s="18"/>
      <c r="C14" s="18"/>
      <c r="D14" s="23"/>
      <c r="E14" s="113"/>
      <c r="F14" s="124">
        <v>44105</v>
      </c>
      <c r="G14" s="123">
        <v>44317</v>
      </c>
      <c r="H14" s="24"/>
      <c r="I14" s="25"/>
      <c r="J14" s="18"/>
      <c r="K14" s="18"/>
      <c r="L14" s="18"/>
      <c r="M14" s="18"/>
      <c r="N14" s="18"/>
      <c r="O14" s="16"/>
    </row>
    <row r="15" spans="1:18" s="34" customFormat="1" x14ac:dyDescent="0.25">
      <c r="A15" s="26">
        <v>1</v>
      </c>
      <c r="B15" s="27" t="s">
        <v>80</v>
      </c>
      <c r="C15" s="28" t="s">
        <v>43</v>
      </c>
      <c r="D15" s="29"/>
      <c r="E15" s="30"/>
      <c r="F15" s="30"/>
      <c r="G15" s="118"/>
      <c r="H15" s="30"/>
      <c r="I15" s="31">
        <f>SUM(I16:I18)</f>
        <v>5787.83</v>
      </c>
      <c r="J15" s="32">
        <f t="shared" ref="J15:J32" si="0">I15/$I$63</f>
        <v>8.6E-3</v>
      </c>
      <c r="K15" s="30"/>
      <c r="L15" s="45"/>
      <c r="M15" s="27"/>
      <c r="N15" s="27"/>
      <c r="O15" s="33"/>
    </row>
    <row r="16" spans="1:18" s="42" customFormat="1" ht="38.25" customHeight="1" x14ac:dyDescent="0.25">
      <c r="A16" s="128" t="s">
        <v>49</v>
      </c>
      <c r="B16" s="125" t="s">
        <v>81</v>
      </c>
      <c r="C16" s="114" t="s">
        <v>45</v>
      </c>
      <c r="D16" s="37">
        <v>4.5</v>
      </c>
      <c r="E16" s="38">
        <v>436.42</v>
      </c>
      <c r="F16" s="38">
        <v>436.42</v>
      </c>
      <c r="G16" s="119">
        <f>F16*1.1143</f>
        <v>486.3</v>
      </c>
      <c r="H16" s="38">
        <v>812.32</v>
      </c>
      <c r="I16" s="39">
        <f>ROUND(H16*D16,2)</f>
        <v>3655.44</v>
      </c>
      <c r="J16" s="40">
        <f t="shared" si="0"/>
        <v>5.4999999999999997E-3</v>
      </c>
      <c r="K16" s="129" t="s">
        <v>29</v>
      </c>
      <c r="L16" s="36">
        <v>820000</v>
      </c>
      <c r="M16" s="35"/>
      <c r="N16" s="125" t="s">
        <v>70</v>
      </c>
      <c r="O16" s="41"/>
      <c r="Q16" s="42">
        <v>667.42</v>
      </c>
      <c r="R16" s="148">
        <f>ROUND(Q16*1.2171,2)</f>
        <v>812.32</v>
      </c>
    </row>
    <row r="17" spans="1:18" s="42" customFormat="1" ht="12.75" customHeight="1" x14ac:dyDescent="0.25">
      <c r="A17" s="128" t="s">
        <v>51</v>
      </c>
      <c r="B17" s="125" t="s">
        <v>93</v>
      </c>
      <c r="C17" s="114" t="s">
        <v>45</v>
      </c>
      <c r="D17" s="37">
        <v>137.9</v>
      </c>
      <c r="E17" s="38">
        <v>3.58</v>
      </c>
      <c r="F17" s="38">
        <v>3.58</v>
      </c>
      <c r="G17" s="119">
        <v>3.03</v>
      </c>
      <c r="H17" s="38">
        <v>1.41</v>
      </c>
      <c r="I17" s="39">
        <f>ROUND(H17*D17,2)</f>
        <v>194.44</v>
      </c>
      <c r="J17" s="40">
        <f t="shared" si="0"/>
        <v>2.9999999999999997E-4</v>
      </c>
      <c r="K17" s="104" t="s">
        <v>29</v>
      </c>
      <c r="L17" s="36">
        <v>401020</v>
      </c>
      <c r="M17" s="35"/>
      <c r="N17" s="125"/>
      <c r="O17" s="41"/>
      <c r="Q17" s="42">
        <v>1.1599999999999999</v>
      </c>
      <c r="R17" s="148">
        <f t="shared" ref="R17:R62" si="1">ROUND(Q17*1.2171,2)</f>
        <v>1.41</v>
      </c>
    </row>
    <row r="18" spans="1:18" s="42" customFormat="1" ht="25.5" customHeight="1" x14ac:dyDescent="0.25">
      <c r="A18" s="128" t="s">
        <v>52</v>
      </c>
      <c r="B18" s="125" t="s">
        <v>85</v>
      </c>
      <c r="C18" s="114" t="s">
        <v>44</v>
      </c>
      <c r="D18" s="37">
        <v>343</v>
      </c>
      <c r="E18" s="38"/>
      <c r="F18" s="38">
        <v>0</v>
      </c>
      <c r="G18" s="38"/>
      <c r="H18" s="38">
        <v>5.65</v>
      </c>
      <c r="I18" s="39">
        <f>ROUND(H18*D18,2)</f>
        <v>1937.95</v>
      </c>
      <c r="J18" s="40">
        <f t="shared" si="0"/>
        <v>2.8999999999999998E-3</v>
      </c>
      <c r="K18" s="129" t="s">
        <v>86</v>
      </c>
      <c r="L18" s="36">
        <v>9164</v>
      </c>
      <c r="M18" s="35"/>
      <c r="N18" s="125" t="s">
        <v>72</v>
      </c>
      <c r="O18" s="41"/>
      <c r="Q18" s="42">
        <v>4.6399999999999997</v>
      </c>
      <c r="R18" s="148">
        <f t="shared" si="1"/>
        <v>5.65</v>
      </c>
    </row>
    <row r="19" spans="1:18" s="127" customFormat="1" x14ac:dyDescent="0.25">
      <c r="A19" s="26">
        <v>2</v>
      </c>
      <c r="B19" s="27" t="s">
        <v>31</v>
      </c>
      <c r="C19" s="45" t="s">
        <v>43</v>
      </c>
      <c r="D19" s="29"/>
      <c r="E19" s="28">
        <v>1.67</v>
      </c>
      <c r="F19" s="28">
        <v>1.67</v>
      </c>
      <c r="G19" s="120">
        <v>2.67</v>
      </c>
      <c r="H19" s="28"/>
      <c r="I19" s="31">
        <f>SUM(I20:I24)</f>
        <v>11621.18</v>
      </c>
      <c r="J19" s="32">
        <f t="shared" si="0"/>
        <v>1.7299999999999999E-2</v>
      </c>
      <c r="K19" s="30"/>
      <c r="L19" s="45"/>
      <c r="M19" s="27"/>
      <c r="N19" s="27"/>
      <c r="O19" s="126"/>
      <c r="R19" s="148"/>
    </row>
    <row r="20" spans="1:18" s="42" customFormat="1" ht="12.75" customHeight="1" x14ac:dyDescent="0.25">
      <c r="A20" s="128" t="s">
        <v>53</v>
      </c>
      <c r="B20" s="125" t="s">
        <v>98</v>
      </c>
      <c r="C20" s="114" t="s">
        <v>46</v>
      </c>
      <c r="D20" s="37">
        <v>256.93</v>
      </c>
      <c r="E20" s="38"/>
      <c r="F20" s="38">
        <v>0</v>
      </c>
      <c r="G20" s="119">
        <v>1.57</v>
      </c>
      <c r="H20" s="38">
        <v>10.39</v>
      </c>
      <c r="I20" s="39">
        <f>ROUND(H20*D20,2)</f>
        <v>2669.5</v>
      </c>
      <c r="J20" s="40">
        <f t="shared" si="0"/>
        <v>4.0000000000000001E-3</v>
      </c>
      <c r="K20" s="104" t="s">
        <v>29</v>
      </c>
      <c r="L20" s="36">
        <v>410200</v>
      </c>
      <c r="M20" s="35"/>
      <c r="N20" s="35"/>
      <c r="O20" s="41"/>
      <c r="Q20" s="42">
        <v>8.5399999999999991</v>
      </c>
      <c r="R20" s="148">
        <f t="shared" si="1"/>
        <v>10.39</v>
      </c>
    </row>
    <row r="21" spans="1:18" s="42" customFormat="1" ht="12.75" customHeight="1" x14ac:dyDescent="0.25">
      <c r="A21" s="128" t="s">
        <v>94</v>
      </c>
      <c r="B21" s="125" t="s">
        <v>99</v>
      </c>
      <c r="C21" s="114" t="s">
        <v>46</v>
      </c>
      <c r="D21" s="37">
        <v>428.15</v>
      </c>
      <c r="E21" s="38"/>
      <c r="F21" s="38">
        <v>0</v>
      </c>
      <c r="G21" s="119">
        <v>1.57</v>
      </c>
      <c r="H21" s="38">
        <v>17.170000000000002</v>
      </c>
      <c r="I21" s="39">
        <f>ROUND(H21*D21,2)</f>
        <v>7351.34</v>
      </c>
      <c r="J21" s="40">
        <f t="shared" si="0"/>
        <v>1.0999999999999999E-2</v>
      </c>
      <c r="K21" s="104" t="s">
        <v>29</v>
      </c>
      <c r="L21" s="36">
        <v>413000</v>
      </c>
      <c r="M21" s="35"/>
      <c r="N21" s="35"/>
      <c r="O21" s="41"/>
      <c r="Q21" s="42">
        <v>14.11</v>
      </c>
      <c r="R21" s="148">
        <f t="shared" si="1"/>
        <v>17.170000000000002</v>
      </c>
    </row>
    <row r="22" spans="1:18" s="42" customFormat="1" ht="12.75" customHeight="1" x14ac:dyDescent="0.25">
      <c r="A22" s="128" t="s">
        <v>95</v>
      </c>
      <c r="B22" s="125" t="s">
        <v>100</v>
      </c>
      <c r="C22" s="114" t="s">
        <v>46</v>
      </c>
      <c r="D22" s="37">
        <v>109.4</v>
      </c>
      <c r="E22" s="38"/>
      <c r="F22" s="38">
        <v>0</v>
      </c>
      <c r="G22" s="119">
        <v>1.57</v>
      </c>
      <c r="H22" s="38">
        <v>1.96</v>
      </c>
      <c r="I22" s="39">
        <f>ROUND(H22*D22,2)</f>
        <v>214.42</v>
      </c>
      <c r="J22" s="40">
        <f t="shared" si="0"/>
        <v>2.9999999999999997E-4</v>
      </c>
      <c r="K22" s="104" t="s">
        <v>29</v>
      </c>
      <c r="L22" s="36">
        <v>401200</v>
      </c>
      <c r="M22" s="35"/>
      <c r="N22" s="35"/>
      <c r="O22" s="41"/>
      <c r="Q22" s="42">
        <v>1.61</v>
      </c>
      <c r="R22" s="148">
        <f t="shared" si="1"/>
        <v>1.96</v>
      </c>
    </row>
    <row r="23" spans="1:18" s="42" customFormat="1" ht="12.75" customHeight="1" x14ac:dyDescent="0.25">
      <c r="A23" s="128" t="s">
        <v>96</v>
      </c>
      <c r="B23" s="125" t="s">
        <v>101</v>
      </c>
      <c r="C23" s="114" t="s">
        <v>46</v>
      </c>
      <c r="D23" s="37">
        <v>114.02</v>
      </c>
      <c r="E23" s="38"/>
      <c r="F23" s="38">
        <v>0</v>
      </c>
      <c r="G23" s="119">
        <v>1.57</v>
      </c>
      <c r="H23" s="38">
        <v>8.4</v>
      </c>
      <c r="I23" s="39">
        <f>ROUND(H23*D23,2)</f>
        <v>957.77</v>
      </c>
      <c r="J23" s="40">
        <f t="shared" si="0"/>
        <v>1.4E-3</v>
      </c>
      <c r="K23" s="104" t="s">
        <v>29</v>
      </c>
      <c r="L23" s="36">
        <v>401000</v>
      </c>
      <c r="M23" s="35"/>
      <c r="N23" s="35"/>
      <c r="O23" s="41"/>
      <c r="Q23" s="42">
        <v>6.9</v>
      </c>
      <c r="R23" s="148">
        <f t="shared" si="1"/>
        <v>8.4</v>
      </c>
    </row>
    <row r="24" spans="1:18" s="42" customFormat="1" ht="12.75" customHeight="1" x14ac:dyDescent="0.25">
      <c r="A24" s="128" t="s">
        <v>97</v>
      </c>
      <c r="B24" s="125" t="s">
        <v>102</v>
      </c>
      <c r="C24" s="114" t="s">
        <v>46</v>
      </c>
      <c r="D24" s="37">
        <v>428.15</v>
      </c>
      <c r="E24" s="38"/>
      <c r="F24" s="38">
        <v>0</v>
      </c>
      <c r="G24" s="119">
        <v>1.57</v>
      </c>
      <c r="H24" s="38">
        <v>1</v>
      </c>
      <c r="I24" s="39">
        <f>ROUND(H24*D24,2)</f>
        <v>428.15</v>
      </c>
      <c r="J24" s="40">
        <f t="shared" si="0"/>
        <v>5.9999999999999995E-4</v>
      </c>
      <c r="K24" s="104" t="s">
        <v>29</v>
      </c>
      <c r="L24" s="36">
        <v>404300</v>
      </c>
      <c r="M24" s="35"/>
      <c r="N24" s="125" t="s">
        <v>154</v>
      </c>
      <c r="O24" s="41"/>
      <c r="Q24" s="42">
        <v>0.82</v>
      </c>
      <c r="R24" s="148">
        <f t="shared" si="1"/>
        <v>1</v>
      </c>
    </row>
    <row r="25" spans="1:18" s="127" customFormat="1" x14ac:dyDescent="0.25">
      <c r="A25" s="26">
        <v>3</v>
      </c>
      <c r="B25" s="27" t="s">
        <v>103</v>
      </c>
      <c r="C25" s="45" t="s">
        <v>43</v>
      </c>
      <c r="D25" s="29"/>
      <c r="E25" s="28"/>
      <c r="F25" s="28">
        <v>0</v>
      </c>
      <c r="G25" s="120"/>
      <c r="H25" s="28"/>
      <c r="I25" s="31">
        <f>SUM(I26:I28)</f>
        <v>196646.48</v>
      </c>
      <c r="J25" s="32">
        <f t="shared" si="0"/>
        <v>0.29360000000000003</v>
      </c>
      <c r="K25" s="30"/>
      <c r="L25" s="45"/>
      <c r="M25" s="27"/>
      <c r="N25" s="27"/>
      <c r="O25" s="126"/>
      <c r="R25" s="148"/>
    </row>
    <row r="26" spans="1:18" s="42" customFormat="1" ht="12.75" customHeight="1" x14ac:dyDescent="0.25">
      <c r="A26" s="128" t="s">
        <v>50</v>
      </c>
      <c r="B26" s="125" t="s">
        <v>106</v>
      </c>
      <c r="C26" s="114" t="s">
        <v>45</v>
      </c>
      <c r="D26" s="37">
        <v>3114.45</v>
      </c>
      <c r="E26" s="38">
        <v>43.75</v>
      </c>
      <c r="F26" s="38">
        <v>43.75</v>
      </c>
      <c r="G26" s="119">
        <v>39.74</v>
      </c>
      <c r="H26" s="38">
        <v>5.27</v>
      </c>
      <c r="I26" s="39">
        <f>ROUND(H26*D26,2)</f>
        <v>16413.150000000001</v>
      </c>
      <c r="J26" s="40">
        <f t="shared" si="0"/>
        <v>2.4500000000000001E-2</v>
      </c>
      <c r="K26" s="104" t="s">
        <v>29</v>
      </c>
      <c r="L26" s="36">
        <v>511100</v>
      </c>
      <c r="M26" s="35"/>
      <c r="N26" s="125"/>
      <c r="O26" s="41"/>
      <c r="Q26" s="42">
        <v>4.33</v>
      </c>
      <c r="R26" s="148">
        <f t="shared" si="1"/>
        <v>5.27</v>
      </c>
    </row>
    <row r="27" spans="1:18" s="42" customFormat="1" ht="25.5" customHeight="1" x14ac:dyDescent="0.25">
      <c r="A27" s="140" t="s">
        <v>104</v>
      </c>
      <c r="B27" s="141" t="s">
        <v>107</v>
      </c>
      <c r="C27" s="142" t="s">
        <v>46</v>
      </c>
      <c r="D27" s="143">
        <v>778.61</v>
      </c>
      <c r="E27" s="144"/>
      <c r="F27" s="144"/>
      <c r="G27" s="145"/>
      <c r="H27" s="144">
        <v>154.4</v>
      </c>
      <c r="I27" s="39">
        <f>ROUND(H27*D27,2)</f>
        <v>120217.38</v>
      </c>
      <c r="J27" s="40">
        <f t="shared" si="0"/>
        <v>0.17949999999999999</v>
      </c>
      <c r="K27" s="104" t="s">
        <v>29</v>
      </c>
      <c r="L27" s="146">
        <v>531500</v>
      </c>
      <c r="M27" s="147"/>
      <c r="N27" s="125" t="s">
        <v>155</v>
      </c>
      <c r="O27" s="41"/>
      <c r="Q27" s="150">
        <f>104.49+22.37</f>
        <v>126.86</v>
      </c>
      <c r="R27" s="148">
        <f t="shared" si="1"/>
        <v>154.4</v>
      </c>
    </row>
    <row r="28" spans="1:18" s="42" customFormat="1" ht="25.5" customHeight="1" x14ac:dyDescent="0.25">
      <c r="A28" s="128" t="s">
        <v>105</v>
      </c>
      <c r="B28" s="125" t="s">
        <v>108</v>
      </c>
      <c r="C28" s="114" t="s">
        <v>46</v>
      </c>
      <c r="D28" s="37">
        <v>390.17</v>
      </c>
      <c r="E28" s="38">
        <v>10.43</v>
      </c>
      <c r="F28" s="38">
        <v>10.43</v>
      </c>
      <c r="G28" s="119">
        <v>10.82</v>
      </c>
      <c r="H28" s="38">
        <v>153.82</v>
      </c>
      <c r="I28" s="39">
        <f>ROUND(H28*D28,2)</f>
        <v>60015.95</v>
      </c>
      <c r="J28" s="40">
        <f t="shared" si="0"/>
        <v>8.9599999999999999E-2</v>
      </c>
      <c r="K28" s="104" t="s">
        <v>29</v>
      </c>
      <c r="L28" s="36">
        <v>531000</v>
      </c>
      <c r="M28" s="35"/>
      <c r="N28" s="125" t="s">
        <v>156</v>
      </c>
      <c r="O28" s="41"/>
      <c r="Q28" s="149">
        <f>127.37+26.45</f>
        <v>153.82</v>
      </c>
      <c r="R28" s="148">
        <f t="shared" si="1"/>
        <v>187.21</v>
      </c>
    </row>
    <row r="29" spans="1:18" s="127" customFormat="1" x14ac:dyDescent="0.25">
      <c r="A29" s="26">
        <v>4</v>
      </c>
      <c r="B29" s="27" t="s">
        <v>109</v>
      </c>
      <c r="C29" s="45" t="s">
        <v>43</v>
      </c>
      <c r="D29" s="29"/>
      <c r="E29" s="28"/>
      <c r="F29" s="28">
        <v>0</v>
      </c>
      <c r="G29" s="120"/>
      <c r="H29" s="28"/>
      <c r="I29" s="31">
        <f>SUM(I30:I35)</f>
        <v>280736.24</v>
      </c>
      <c r="J29" s="32">
        <f t="shared" si="0"/>
        <v>0.41909999999999997</v>
      </c>
      <c r="K29" s="30"/>
      <c r="L29" s="45"/>
      <c r="M29" s="27"/>
      <c r="N29" s="27"/>
      <c r="O29" s="126"/>
      <c r="R29" s="148">
        <f t="shared" si="1"/>
        <v>0</v>
      </c>
    </row>
    <row r="30" spans="1:18" s="42" customFormat="1" ht="12.75" customHeight="1" x14ac:dyDescent="0.25">
      <c r="A30" s="128" t="s">
        <v>55</v>
      </c>
      <c r="B30" s="125" t="s">
        <v>110</v>
      </c>
      <c r="C30" s="114" t="s">
        <v>45</v>
      </c>
      <c r="D30" s="37">
        <v>2429.25</v>
      </c>
      <c r="E30" s="38">
        <v>7.83</v>
      </c>
      <c r="F30" s="38">
        <v>7.83</v>
      </c>
      <c r="G30" s="119">
        <v>6.65</v>
      </c>
      <c r="H30" s="38">
        <v>0.61</v>
      </c>
      <c r="I30" s="39">
        <f>ROUND(H30*D30,2)</f>
        <v>1481.84</v>
      </c>
      <c r="J30" s="40">
        <f t="shared" si="0"/>
        <v>2.2000000000000001E-3</v>
      </c>
      <c r="K30" s="104" t="s">
        <v>29</v>
      </c>
      <c r="L30" s="114" t="s">
        <v>116</v>
      </c>
      <c r="M30" s="35"/>
      <c r="N30" s="125" t="s">
        <v>157</v>
      </c>
      <c r="O30" s="41"/>
      <c r="Q30" s="42">
        <v>0.5</v>
      </c>
      <c r="R30" s="148">
        <f t="shared" si="1"/>
        <v>0.61</v>
      </c>
    </row>
    <row r="31" spans="1:18" s="42" customFormat="1" ht="25.5" customHeight="1" x14ac:dyDescent="0.25">
      <c r="A31" s="128" t="s">
        <v>57</v>
      </c>
      <c r="B31" s="125" t="s">
        <v>111</v>
      </c>
      <c r="C31" s="114" t="s">
        <v>122</v>
      </c>
      <c r="D31" s="37">
        <v>2.92</v>
      </c>
      <c r="E31" s="38">
        <v>39.57</v>
      </c>
      <c r="F31" s="38">
        <v>39.57</v>
      </c>
      <c r="G31" s="119">
        <v>34.619999999999997</v>
      </c>
      <c r="H31" s="38">
        <v>5050.04</v>
      </c>
      <c r="I31" s="39">
        <f>ROUND(H31*D31,2)</f>
        <v>14746.12</v>
      </c>
      <c r="J31" s="40">
        <f t="shared" si="0"/>
        <v>2.1999999999999999E-2</v>
      </c>
      <c r="K31" s="104" t="s">
        <v>29</v>
      </c>
      <c r="L31" s="114" t="s">
        <v>117</v>
      </c>
      <c r="M31" s="35"/>
      <c r="N31" s="125" t="s">
        <v>157</v>
      </c>
      <c r="O31" s="41"/>
      <c r="Q31" s="42">
        <v>4149.24</v>
      </c>
      <c r="R31" s="148">
        <f t="shared" si="1"/>
        <v>5050.04</v>
      </c>
    </row>
    <row r="32" spans="1:18" s="42" customFormat="1" ht="25.5" customHeight="1" x14ac:dyDescent="0.25">
      <c r="A32" s="128" t="s">
        <v>58</v>
      </c>
      <c r="B32" s="125" t="s">
        <v>112</v>
      </c>
      <c r="C32" s="114" t="s">
        <v>45</v>
      </c>
      <c r="D32" s="37">
        <v>2429.25</v>
      </c>
      <c r="E32" s="38">
        <v>95.81</v>
      </c>
      <c r="F32" s="38">
        <v>95.81</v>
      </c>
      <c r="G32" s="119">
        <v>81.72</v>
      </c>
      <c r="H32" s="38">
        <v>0.41</v>
      </c>
      <c r="I32" s="39">
        <f>ROUND(H32*D32,2)</f>
        <v>995.99</v>
      </c>
      <c r="J32" s="40">
        <f t="shared" si="0"/>
        <v>1.5E-3</v>
      </c>
      <c r="K32" s="104" t="s">
        <v>29</v>
      </c>
      <c r="L32" s="114" t="s">
        <v>118</v>
      </c>
      <c r="M32" s="35"/>
      <c r="N32" s="125" t="s">
        <v>158</v>
      </c>
      <c r="O32" s="41"/>
      <c r="Q32" s="42">
        <v>0.34</v>
      </c>
      <c r="R32" s="148">
        <f t="shared" si="1"/>
        <v>0.41</v>
      </c>
    </row>
    <row r="33" spans="1:18" s="42" customFormat="1" ht="25.5" customHeight="1" x14ac:dyDescent="0.25">
      <c r="A33" s="128" t="s">
        <v>83</v>
      </c>
      <c r="B33" s="125" t="s">
        <v>114</v>
      </c>
      <c r="C33" s="114" t="s">
        <v>122</v>
      </c>
      <c r="D33" s="37">
        <v>1.7</v>
      </c>
      <c r="E33" s="38">
        <v>95.81</v>
      </c>
      <c r="F33" s="38">
        <v>95.81</v>
      </c>
      <c r="G33" s="119">
        <v>81.72</v>
      </c>
      <c r="H33" s="38">
        <v>4782.28</v>
      </c>
      <c r="I33" s="39">
        <f t="shared" ref="I33:I34" si="2">ROUND(H33*D33,2)</f>
        <v>8129.88</v>
      </c>
      <c r="J33" s="40">
        <f t="shared" ref="J33:J34" si="3">I33/$I$63</f>
        <v>1.21E-2</v>
      </c>
      <c r="K33" s="104" t="s">
        <v>29</v>
      </c>
      <c r="L33" s="114" t="s">
        <v>119</v>
      </c>
      <c r="M33" s="35"/>
      <c r="N33" s="125" t="s">
        <v>158</v>
      </c>
      <c r="O33" s="41"/>
      <c r="Q33" s="42">
        <v>3929.24</v>
      </c>
      <c r="R33" s="148">
        <f t="shared" si="1"/>
        <v>4782.28</v>
      </c>
    </row>
    <row r="34" spans="1:18" s="42" customFormat="1" ht="25.5" customHeight="1" x14ac:dyDescent="0.25">
      <c r="A34" s="128" t="s">
        <v>113</v>
      </c>
      <c r="B34" s="125" t="s">
        <v>148</v>
      </c>
      <c r="C34" s="114" t="s">
        <v>122</v>
      </c>
      <c r="D34" s="37">
        <v>328.5</v>
      </c>
      <c r="E34" s="38">
        <v>95.81</v>
      </c>
      <c r="F34" s="38">
        <v>95.81</v>
      </c>
      <c r="G34" s="119">
        <v>81.72</v>
      </c>
      <c r="H34" s="38">
        <v>364.74</v>
      </c>
      <c r="I34" s="39">
        <f t="shared" si="2"/>
        <v>119817.09</v>
      </c>
      <c r="J34" s="40">
        <f t="shared" si="3"/>
        <v>0.1789</v>
      </c>
      <c r="K34" s="104" t="s">
        <v>29</v>
      </c>
      <c r="L34" s="114" t="s">
        <v>120</v>
      </c>
      <c r="M34" s="35"/>
      <c r="N34" s="125" t="s">
        <v>159</v>
      </c>
      <c r="O34" s="41"/>
      <c r="Q34" s="42">
        <v>299.68</v>
      </c>
      <c r="R34" s="148">
        <f t="shared" si="1"/>
        <v>364.74</v>
      </c>
    </row>
    <row r="35" spans="1:18" s="42" customFormat="1" ht="25.5" customHeight="1" x14ac:dyDescent="0.25">
      <c r="A35" s="128" t="s">
        <v>83</v>
      </c>
      <c r="B35" s="125" t="s">
        <v>115</v>
      </c>
      <c r="C35" s="114" t="s">
        <v>122</v>
      </c>
      <c r="D35" s="37">
        <v>19.05</v>
      </c>
      <c r="E35" s="38">
        <v>95.81</v>
      </c>
      <c r="F35" s="38">
        <v>95.81</v>
      </c>
      <c r="G35" s="119">
        <v>81.72</v>
      </c>
      <c r="H35" s="38">
        <v>7116.29</v>
      </c>
      <c r="I35" s="39">
        <f>ROUND(H35*D35,2)</f>
        <v>135565.32</v>
      </c>
      <c r="J35" s="40">
        <f t="shared" ref="J35:J46" si="4">I35/$I$63</f>
        <v>0.2024</v>
      </c>
      <c r="K35" s="104" t="s">
        <v>29</v>
      </c>
      <c r="L35" s="114" t="s">
        <v>121</v>
      </c>
      <c r="M35" s="35"/>
      <c r="N35" s="125"/>
      <c r="O35" s="41"/>
      <c r="Q35" s="42">
        <v>5846.92</v>
      </c>
      <c r="R35" s="148">
        <f t="shared" si="1"/>
        <v>7116.29</v>
      </c>
    </row>
    <row r="36" spans="1:18" s="127" customFormat="1" x14ac:dyDescent="0.25">
      <c r="A36" s="26">
        <v>5</v>
      </c>
      <c r="B36" s="27" t="s">
        <v>123</v>
      </c>
      <c r="C36" s="45" t="s">
        <v>43</v>
      </c>
      <c r="D36" s="29"/>
      <c r="E36" s="28">
        <v>101.77</v>
      </c>
      <c r="F36" s="28">
        <v>101.77</v>
      </c>
      <c r="G36" s="120">
        <v>102.29</v>
      </c>
      <c r="H36" s="28"/>
      <c r="I36" s="31">
        <f>SUM(I37:I40)</f>
        <v>22482.959999999999</v>
      </c>
      <c r="J36" s="32">
        <f t="shared" si="4"/>
        <v>3.3599999999999998E-2</v>
      </c>
      <c r="K36" s="30"/>
      <c r="L36" s="45"/>
      <c r="M36" s="27"/>
      <c r="N36" s="27"/>
      <c r="O36" s="126"/>
      <c r="R36" s="148"/>
    </row>
    <row r="37" spans="1:18" s="42" customFormat="1" ht="12.75" customHeight="1" x14ac:dyDescent="0.25">
      <c r="A37" s="128" t="s">
        <v>36</v>
      </c>
      <c r="B37" s="125" t="s">
        <v>125</v>
      </c>
      <c r="C37" s="114" t="s">
        <v>45</v>
      </c>
      <c r="D37" s="37">
        <v>240.85</v>
      </c>
      <c r="E37" s="38">
        <v>79.900000000000006</v>
      </c>
      <c r="F37" s="38">
        <v>79.900000000000006</v>
      </c>
      <c r="G37" s="119">
        <v>73.28</v>
      </c>
      <c r="H37" s="38">
        <v>28.98</v>
      </c>
      <c r="I37" s="39">
        <f>ROUND(H37*D37,2)</f>
        <v>6979.83</v>
      </c>
      <c r="J37" s="40">
        <f t="shared" si="4"/>
        <v>1.04E-2</v>
      </c>
      <c r="K37" s="104" t="s">
        <v>29</v>
      </c>
      <c r="L37" s="36">
        <v>822100</v>
      </c>
      <c r="M37" s="35"/>
      <c r="N37" s="125" t="s">
        <v>153</v>
      </c>
      <c r="O37" s="41"/>
      <c r="Q37" s="42">
        <v>23.81</v>
      </c>
      <c r="R37" s="148">
        <f t="shared" si="1"/>
        <v>28.98</v>
      </c>
    </row>
    <row r="38" spans="1:18" s="42" customFormat="1" ht="12.75" customHeight="1" x14ac:dyDescent="0.25">
      <c r="A38" s="128" t="s">
        <v>59</v>
      </c>
      <c r="B38" s="125" t="s">
        <v>84</v>
      </c>
      <c r="C38" s="114" t="s">
        <v>44</v>
      </c>
      <c r="D38" s="37">
        <v>1.24</v>
      </c>
      <c r="E38" s="38">
        <v>1762.2</v>
      </c>
      <c r="F38" s="38">
        <v>1762.2</v>
      </c>
      <c r="G38" s="119">
        <f>F38*1.1143</f>
        <v>1963.62</v>
      </c>
      <c r="H38" s="38">
        <v>121.84</v>
      </c>
      <c r="I38" s="39">
        <f>ROUND(H38*D38,2)</f>
        <v>151.08000000000001</v>
      </c>
      <c r="J38" s="40">
        <f t="shared" si="4"/>
        <v>2.0000000000000001E-4</v>
      </c>
      <c r="K38" s="129" t="s">
        <v>29</v>
      </c>
      <c r="L38" s="36">
        <v>820000</v>
      </c>
      <c r="M38" s="35"/>
      <c r="N38" s="125" t="s">
        <v>153</v>
      </c>
      <c r="O38" s="41"/>
      <c r="Q38" s="42">
        <v>100.11</v>
      </c>
      <c r="R38" s="148">
        <f t="shared" si="1"/>
        <v>121.84</v>
      </c>
    </row>
    <row r="39" spans="1:18" s="42" customFormat="1" ht="12.75" customHeight="1" x14ac:dyDescent="0.25">
      <c r="A39" s="128" t="s">
        <v>56</v>
      </c>
      <c r="B39" s="125" t="s">
        <v>126</v>
      </c>
      <c r="C39" s="114" t="s">
        <v>82</v>
      </c>
      <c r="D39" s="37">
        <v>5</v>
      </c>
      <c r="E39" s="38">
        <v>1762.2</v>
      </c>
      <c r="F39" s="38">
        <v>1762.2</v>
      </c>
      <c r="G39" s="119">
        <f>F39*1.1143</f>
        <v>1963.62</v>
      </c>
      <c r="H39" s="38">
        <v>570.39</v>
      </c>
      <c r="I39" s="39">
        <f>ROUND(H39*D39,2)</f>
        <v>2851.95</v>
      </c>
      <c r="J39" s="40">
        <f t="shared" si="4"/>
        <v>4.3E-3</v>
      </c>
      <c r="K39" s="129" t="s">
        <v>29</v>
      </c>
      <c r="L39" s="36">
        <v>821350</v>
      </c>
      <c r="M39" s="35"/>
      <c r="N39" s="125" t="s">
        <v>153</v>
      </c>
      <c r="O39" s="41"/>
      <c r="Q39" s="42">
        <v>468.65</v>
      </c>
      <c r="R39" s="148">
        <f t="shared" si="1"/>
        <v>570.39</v>
      </c>
    </row>
    <row r="40" spans="1:18" s="42" customFormat="1" x14ac:dyDescent="0.25">
      <c r="A40" s="128" t="s">
        <v>124</v>
      </c>
      <c r="B40" s="125" t="s">
        <v>127</v>
      </c>
      <c r="C40" s="114" t="s">
        <v>82</v>
      </c>
      <c r="D40" s="37">
        <v>342</v>
      </c>
      <c r="E40" s="38">
        <v>1043.57</v>
      </c>
      <c r="F40" s="38">
        <v>1043.57</v>
      </c>
      <c r="G40" s="119">
        <f>F40*1.1143</f>
        <v>1162.8499999999999</v>
      </c>
      <c r="H40" s="38">
        <v>36.549999999999997</v>
      </c>
      <c r="I40" s="39">
        <f>ROUND(H40*D40,2)</f>
        <v>12500.1</v>
      </c>
      <c r="J40" s="40">
        <f t="shared" si="4"/>
        <v>1.8700000000000001E-2</v>
      </c>
      <c r="K40" s="129" t="s">
        <v>29</v>
      </c>
      <c r="L40" s="36">
        <v>873000</v>
      </c>
      <c r="M40" s="35"/>
      <c r="N40" s="125" t="s">
        <v>153</v>
      </c>
      <c r="O40" s="41"/>
      <c r="Q40" s="42">
        <v>30.03</v>
      </c>
      <c r="R40" s="148">
        <f t="shared" si="1"/>
        <v>36.549999999999997</v>
      </c>
    </row>
    <row r="41" spans="1:18" s="127" customFormat="1" x14ac:dyDescent="0.25">
      <c r="A41" s="26">
        <v>6</v>
      </c>
      <c r="B41" s="27" t="s">
        <v>128</v>
      </c>
      <c r="C41" s="45" t="s">
        <v>43</v>
      </c>
      <c r="D41" s="29"/>
      <c r="E41" s="28">
        <v>72.45</v>
      </c>
      <c r="F41" s="28">
        <v>72.45</v>
      </c>
      <c r="G41" s="120">
        <v>60.4</v>
      </c>
      <c r="H41" s="28"/>
      <c r="I41" s="31">
        <f>SUM(I42:I42)</f>
        <v>5653.88</v>
      </c>
      <c r="J41" s="32">
        <f t="shared" si="4"/>
        <v>8.3999999999999995E-3</v>
      </c>
      <c r="K41" s="30"/>
      <c r="L41" s="45"/>
      <c r="M41" s="27"/>
      <c r="N41" s="27"/>
      <c r="O41" s="126"/>
      <c r="R41" s="148"/>
    </row>
    <row r="42" spans="1:18" s="42" customFormat="1" ht="12.75" customHeight="1" x14ac:dyDescent="0.25">
      <c r="A42" s="128" t="s">
        <v>60</v>
      </c>
      <c r="B42" s="125" t="s">
        <v>129</v>
      </c>
      <c r="C42" s="114" t="s">
        <v>45</v>
      </c>
      <c r="D42" s="37">
        <v>373.44</v>
      </c>
      <c r="E42" s="38">
        <v>99.14</v>
      </c>
      <c r="F42" s="38">
        <v>99.14</v>
      </c>
      <c r="G42" s="119">
        <v>87.15</v>
      </c>
      <c r="H42" s="38">
        <v>15.14</v>
      </c>
      <c r="I42" s="39">
        <f>ROUND(H42*D42,2)</f>
        <v>5653.88</v>
      </c>
      <c r="J42" s="40">
        <f t="shared" si="4"/>
        <v>8.3999999999999995E-3</v>
      </c>
      <c r="K42" s="129" t="s">
        <v>29</v>
      </c>
      <c r="L42" s="36">
        <v>800100</v>
      </c>
      <c r="M42" s="35"/>
      <c r="N42" s="125"/>
      <c r="O42" s="41"/>
      <c r="Q42" s="42">
        <v>12.44</v>
      </c>
      <c r="R42" s="148">
        <f t="shared" si="1"/>
        <v>15.14</v>
      </c>
    </row>
    <row r="43" spans="1:18" s="127" customFormat="1" x14ac:dyDescent="0.25">
      <c r="A43" s="26">
        <v>7</v>
      </c>
      <c r="B43" s="27" t="s">
        <v>26</v>
      </c>
      <c r="C43" s="45" t="s">
        <v>43</v>
      </c>
      <c r="D43" s="29"/>
      <c r="E43" s="28">
        <v>7.79</v>
      </c>
      <c r="F43" s="28">
        <v>7.79</v>
      </c>
      <c r="G43" s="120">
        <f>F43*1.1143</f>
        <v>8.68</v>
      </c>
      <c r="H43" s="28"/>
      <c r="I43" s="31">
        <f>SUM(I44:I52)</f>
        <v>136205.31</v>
      </c>
      <c r="J43" s="32">
        <f t="shared" si="4"/>
        <v>0.20330000000000001</v>
      </c>
      <c r="K43" s="30"/>
      <c r="L43" s="45"/>
      <c r="M43" s="27"/>
      <c r="N43" s="27"/>
      <c r="O43" s="126"/>
      <c r="R43" s="148"/>
    </row>
    <row r="44" spans="1:18" s="42" customFormat="1" ht="12.75" customHeight="1" x14ac:dyDescent="0.25">
      <c r="A44" s="128" t="s">
        <v>41</v>
      </c>
      <c r="B44" s="125" t="s">
        <v>135</v>
      </c>
      <c r="C44" s="114" t="s">
        <v>46</v>
      </c>
      <c r="D44" s="37">
        <v>67.14</v>
      </c>
      <c r="E44" s="38">
        <v>2.08</v>
      </c>
      <c r="F44" s="38">
        <v>2.08</v>
      </c>
      <c r="G44" s="119">
        <v>1.98</v>
      </c>
      <c r="H44" s="38">
        <v>15.15</v>
      </c>
      <c r="I44" s="39">
        <f>ROUND(H44*D44,2)</f>
        <v>1017.17</v>
      </c>
      <c r="J44" s="40">
        <f t="shared" si="4"/>
        <v>1.5E-3</v>
      </c>
      <c r="K44" s="104" t="s">
        <v>29</v>
      </c>
      <c r="L44" s="36">
        <v>600300</v>
      </c>
      <c r="M44" s="35"/>
      <c r="N44" s="125"/>
      <c r="O44" s="41"/>
      <c r="Q44" s="42">
        <v>12.45</v>
      </c>
      <c r="R44" s="148">
        <f t="shared" si="1"/>
        <v>15.15</v>
      </c>
    </row>
    <row r="45" spans="1:18" s="42" customFormat="1" ht="12.75" customHeight="1" x14ac:dyDescent="0.25">
      <c r="A45" s="128" t="s">
        <v>61</v>
      </c>
      <c r="B45" s="125" t="s">
        <v>136</v>
      </c>
      <c r="C45" s="114" t="s">
        <v>46</v>
      </c>
      <c r="D45" s="37">
        <v>54.98</v>
      </c>
      <c r="E45" s="38">
        <v>1090.01</v>
      </c>
      <c r="F45" s="38">
        <v>1090.01</v>
      </c>
      <c r="G45" s="119">
        <v>1089.78</v>
      </c>
      <c r="H45" s="38">
        <v>38.83</v>
      </c>
      <c r="I45" s="39">
        <f>ROUND(H45*D45,2)</f>
        <v>2134.87</v>
      </c>
      <c r="J45" s="40">
        <f t="shared" si="4"/>
        <v>3.2000000000000002E-3</v>
      </c>
      <c r="K45" s="104" t="s">
        <v>29</v>
      </c>
      <c r="L45" s="36">
        <v>601200</v>
      </c>
      <c r="M45" s="35"/>
      <c r="N45" s="125" t="s">
        <v>160</v>
      </c>
      <c r="O45" s="41"/>
      <c r="Q45" s="42">
        <v>31.9</v>
      </c>
      <c r="R45" s="148">
        <f t="shared" si="1"/>
        <v>38.83</v>
      </c>
    </row>
    <row r="46" spans="1:18" s="42" customFormat="1" ht="12.75" customHeight="1" x14ac:dyDescent="0.25">
      <c r="A46" s="128" t="s">
        <v>62</v>
      </c>
      <c r="B46" s="125" t="s">
        <v>137</v>
      </c>
      <c r="C46" s="114" t="s">
        <v>46</v>
      </c>
      <c r="D46" s="37">
        <v>5.26</v>
      </c>
      <c r="E46" s="38">
        <v>1090.01</v>
      </c>
      <c r="F46" s="38">
        <v>1090.01</v>
      </c>
      <c r="G46" s="119">
        <v>1089.78</v>
      </c>
      <c r="H46" s="38">
        <v>171.4</v>
      </c>
      <c r="I46" s="39">
        <f>ROUND(H46*D46,2)</f>
        <v>901.56</v>
      </c>
      <c r="J46" s="40">
        <f t="shared" si="4"/>
        <v>1.2999999999999999E-3</v>
      </c>
      <c r="K46" s="104" t="s">
        <v>29</v>
      </c>
      <c r="L46" s="36">
        <v>603900</v>
      </c>
      <c r="M46" s="35"/>
      <c r="N46" s="125" t="s">
        <v>152</v>
      </c>
      <c r="O46" s="41"/>
      <c r="Q46" s="149">
        <f>124.3+16.53</f>
        <v>140.83000000000001</v>
      </c>
      <c r="R46" s="148">
        <f t="shared" si="1"/>
        <v>171.4</v>
      </c>
    </row>
    <row r="47" spans="1:18" s="42" customFormat="1" ht="12.75" customHeight="1" x14ac:dyDescent="0.25">
      <c r="A47" s="128" t="s">
        <v>37</v>
      </c>
      <c r="B47" s="125" t="s">
        <v>138</v>
      </c>
      <c r="C47" s="114" t="s">
        <v>44</v>
      </c>
      <c r="D47" s="37">
        <v>42</v>
      </c>
      <c r="E47" s="38">
        <v>1090.01</v>
      </c>
      <c r="F47" s="38">
        <v>1090.01</v>
      </c>
      <c r="G47" s="119">
        <v>1089.78</v>
      </c>
      <c r="H47" s="38">
        <v>200.49</v>
      </c>
      <c r="I47" s="39">
        <f t="shared" ref="I47:I52" si="5">ROUND(H47*D47,2)</f>
        <v>8420.58</v>
      </c>
      <c r="J47" s="40">
        <f t="shared" ref="J47:J52" si="6">I47/$I$63</f>
        <v>1.26E-2</v>
      </c>
      <c r="K47" s="104" t="s">
        <v>29</v>
      </c>
      <c r="L47" s="36">
        <v>610400</v>
      </c>
      <c r="M47" s="35"/>
      <c r="N47" s="125" t="s">
        <v>152</v>
      </c>
      <c r="O47" s="41"/>
      <c r="Q47" s="149">
        <f>138.35+4.14</f>
        <v>142.49</v>
      </c>
      <c r="R47" s="148">
        <f t="shared" si="1"/>
        <v>173.42</v>
      </c>
    </row>
    <row r="48" spans="1:18" s="42" customFormat="1" ht="12.75" customHeight="1" x14ac:dyDescent="0.25">
      <c r="A48" s="128" t="s">
        <v>130</v>
      </c>
      <c r="B48" s="125" t="s">
        <v>139</v>
      </c>
      <c r="C48" s="114" t="s">
        <v>44</v>
      </c>
      <c r="D48" s="37">
        <v>449</v>
      </c>
      <c r="E48" s="38">
        <v>1090.01</v>
      </c>
      <c r="F48" s="38">
        <v>1090.01</v>
      </c>
      <c r="G48" s="119">
        <v>1089.78</v>
      </c>
      <c r="H48" s="38">
        <v>88.67</v>
      </c>
      <c r="I48" s="39">
        <f t="shared" si="5"/>
        <v>39812.83</v>
      </c>
      <c r="J48" s="40">
        <f t="shared" si="6"/>
        <v>5.9400000000000001E-2</v>
      </c>
      <c r="K48" s="104" t="s">
        <v>29</v>
      </c>
      <c r="L48" s="36">
        <v>650300</v>
      </c>
      <c r="M48" s="35"/>
      <c r="N48" s="125" t="s">
        <v>152</v>
      </c>
      <c r="O48" s="41"/>
      <c r="Q48" s="42">
        <v>72.849999999999994</v>
      </c>
      <c r="R48" s="148">
        <f t="shared" si="1"/>
        <v>88.67</v>
      </c>
    </row>
    <row r="49" spans="1:18" s="42" customFormat="1" ht="12.75" customHeight="1" x14ac:dyDescent="0.25">
      <c r="A49" s="128" t="s">
        <v>131</v>
      </c>
      <c r="B49" s="125" t="s">
        <v>147</v>
      </c>
      <c r="C49" s="114" t="s">
        <v>44</v>
      </c>
      <c r="D49" s="37">
        <v>33</v>
      </c>
      <c r="E49" s="38">
        <v>1090.01</v>
      </c>
      <c r="F49" s="38">
        <v>1090.01</v>
      </c>
      <c r="G49" s="119">
        <v>1089.78</v>
      </c>
      <c r="H49" s="38">
        <v>369.24</v>
      </c>
      <c r="I49" s="39">
        <f t="shared" si="5"/>
        <v>12184.92</v>
      </c>
      <c r="J49" s="40">
        <f t="shared" si="6"/>
        <v>1.8200000000000001E-2</v>
      </c>
      <c r="K49" s="104" t="s">
        <v>29</v>
      </c>
      <c r="L49" s="36">
        <v>655300</v>
      </c>
      <c r="M49" s="35"/>
      <c r="N49" s="125" t="s">
        <v>152</v>
      </c>
      <c r="O49" s="41"/>
      <c r="Q49" s="149">
        <f>301.73+2.35</f>
        <v>304.08</v>
      </c>
      <c r="R49" s="148">
        <f t="shared" si="1"/>
        <v>370.1</v>
      </c>
    </row>
    <row r="50" spans="1:18" s="42" customFormat="1" ht="12.75" customHeight="1" x14ac:dyDescent="0.25">
      <c r="A50" s="128" t="s">
        <v>132</v>
      </c>
      <c r="B50" s="125" t="s">
        <v>140</v>
      </c>
      <c r="C50" s="114" t="s">
        <v>44</v>
      </c>
      <c r="D50" s="37">
        <v>484</v>
      </c>
      <c r="E50" s="38">
        <v>1090.01</v>
      </c>
      <c r="F50" s="38">
        <v>1090.01</v>
      </c>
      <c r="G50" s="119">
        <v>1089.78</v>
      </c>
      <c r="H50" s="38">
        <v>128.66</v>
      </c>
      <c r="I50" s="39">
        <f t="shared" si="5"/>
        <v>62271.44</v>
      </c>
      <c r="J50" s="40">
        <f t="shared" si="6"/>
        <v>9.2999999999999999E-2</v>
      </c>
      <c r="K50" s="104" t="s">
        <v>29</v>
      </c>
      <c r="L50" s="36">
        <v>640200</v>
      </c>
      <c r="M50" s="35"/>
      <c r="N50" s="125" t="s">
        <v>152</v>
      </c>
      <c r="O50" s="41"/>
      <c r="Q50" s="149">
        <f>97.13+8.61</f>
        <v>105.74</v>
      </c>
      <c r="R50" s="148">
        <f t="shared" si="1"/>
        <v>128.69999999999999</v>
      </c>
    </row>
    <row r="51" spans="1:18" s="42" customFormat="1" ht="12.75" customHeight="1" x14ac:dyDescent="0.25">
      <c r="A51" s="128" t="s">
        <v>133</v>
      </c>
      <c r="B51" s="125" t="s">
        <v>141</v>
      </c>
      <c r="C51" s="114" t="s">
        <v>82</v>
      </c>
      <c r="D51" s="37">
        <v>3</v>
      </c>
      <c r="E51" s="38">
        <v>1090.01</v>
      </c>
      <c r="F51" s="38">
        <v>1090.01</v>
      </c>
      <c r="G51" s="119">
        <v>1089.78</v>
      </c>
      <c r="H51" s="38">
        <v>338.26</v>
      </c>
      <c r="I51" s="39">
        <f t="shared" si="5"/>
        <v>1014.78</v>
      </c>
      <c r="J51" s="40">
        <f t="shared" si="6"/>
        <v>1.5E-3</v>
      </c>
      <c r="K51" s="104" t="s">
        <v>29</v>
      </c>
      <c r="L51" s="36">
        <v>622100</v>
      </c>
      <c r="M51" s="35"/>
      <c r="N51" s="125" t="s">
        <v>152</v>
      </c>
      <c r="O51" s="41"/>
      <c r="Q51" s="149">
        <f>276.96+1.37</f>
        <v>278.33</v>
      </c>
      <c r="R51" s="148">
        <f t="shared" si="1"/>
        <v>338.76</v>
      </c>
    </row>
    <row r="52" spans="1:18" s="42" customFormat="1" ht="25.5" customHeight="1" x14ac:dyDescent="0.25">
      <c r="A52" s="128" t="s">
        <v>134</v>
      </c>
      <c r="B52" s="125" t="s">
        <v>142</v>
      </c>
      <c r="C52" s="114" t="s">
        <v>82</v>
      </c>
      <c r="D52" s="37">
        <v>2</v>
      </c>
      <c r="E52" s="38">
        <v>1090.01</v>
      </c>
      <c r="F52" s="38">
        <v>1090.01</v>
      </c>
      <c r="G52" s="119">
        <v>1089.78</v>
      </c>
      <c r="H52" s="38">
        <v>4223.58</v>
      </c>
      <c r="I52" s="39">
        <f t="shared" si="5"/>
        <v>8447.16</v>
      </c>
      <c r="J52" s="40">
        <f t="shared" si="6"/>
        <v>1.26E-2</v>
      </c>
      <c r="K52" s="129" t="s">
        <v>149</v>
      </c>
      <c r="L52" s="36">
        <v>2003477</v>
      </c>
      <c r="M52" s="35"/>
      <c r="N52" s="125" t="s">
        <v>152</v>
      </c>
      <c r="O52" s="41"/>
      <c r="Q52" s="42">
        <v>3470.2</v>
      </c>
      <c r="R52" s="148">
        <f t="shared" si="1"/>
        <v>4223.58</v>
      </c>
    </row>
    <row r="53" spans="1:18" s="127" customFormat="1" ht="63.75" x14ac:dyDescent="0.25">
      <c r="A53" s="26">
        <v>8</v>
      </c>
      <c r="B53" s="27" t="s">
        <v>48</v>
      </c>
      <c r="C53" s="45" t="s">
        <v>43</v>
      </c>
      <c r="D53" s="29"/>
      <c r="E53" s="28">
        <v>18.329999999999998</v>
      </c>
      <c r="F53" s="28">
        <v>18.329999999999998</v>
      </c>
      <c r="G53" s="120">
        <f t="shared" ref="G53" si="7">F53*1.1143</f>
        <v>20.43</v>
      </c>
      <c r="H53" s="28"/>
      <c r="I53" s="31">
        <f>SUM(I54:I62)</f>
        <v>10683.46</v>
      </c>
      <c r="J53" s="32">
        <f t="shared" ref="J53:J62" si="8">I53/$I$63</f>
        <v>1.5900000000000001E-2</v>
      </c>
      <c r="K53" s="30"/>
      <c r="L53" s="45"/>
      <c r="M53" s="27"/>
      <c r="N53" s="27"/>
      <c r="O53" s="126"/>
      <c r="R53" s="148"/>
    </row>
    <row r="54" spans="1:18" s="42" customFormat="1" ht="25.5" customHeight="1" x14ac:dyDescent="0.25">
      <c r="A54" s="128" t="s">
        <v>35</v>
      </c>
      <c r="B54" s="35" t="s">
        <v>22</v>
      </c>
      <c r="C54" s="114" t="s">
        <v>82</v>
      </c>
      <c r="D54" s="37">
        <v>4</v>
      </c>
      <c r="E54" s="38"/>
      <c r="F54" s="38"/>
      <c r="G54" s="119"/>
      <c r="H54" s="38">
        <v>142.38</v>
      </c>
      <c r="I54" s="39">
        <f>ROUND(H54*D54,2)</f>
        <v>569.52</v>
      </c>
      <c r="J54" s="40">
        <f t="shared" si="8"/>
        <v>8.9999999999999998E-4</v>
      </c>
      <c r="K54" s="104" t="s">
        <v>33</v>
      </c>
      <c r="L54" s="36" t="s">
        <v>35</v>
      </c>
      <c r="M54" s="35"/>
      <c r="N54" s="125" t="s">
        <v>71</v>
      </c>
      <c r="O54" s="41"/>
      <c r="Q54" s="42">
        <v>116.98</v>
      </c>
      <c r="R54" s="148">
        <f t="shared" si="1"/>
        <v>142.38</v>
      </c>
    </row>
    <row r="55" spans="1:18" s="42" customFormat="1" ht="25.5" customHeight="1" x14ac:dyDescent="0.25">
      <c r="A55" s="128" t="s">
        <v>63</v>
      </c>
      <c r="B55" s="125" t="s">
        <v>145</v>
      </c>
      <c r="C55" s="114" t="s">
        <v>82</v>
      </c>
      <c r="D55" s="37">
        <v>8</v>
      </c>
      <c r="E55" s="38"/>
      <c r="F55" s="38"/>
      <c r="G55" s="119"/>
      <c r="H55" s="38">
        <v>142.38</v>
      </c>
      <c r="I55" s="39">
        <f t="shared" ref="I55:I62" si="9">ROUND(H55*D55,2)</f>
        <v>1139.04</v>
      </c>
      <c r="J55" s="40">
        <f t="shared" si="8"/>
        <v>1.6999999999999999E-3</v>
      </c>
      <c r="K55" s="104" t="s">
        <v>33</v>
      </c>
      <c r="L55" s="36" t="s">
        <v>35</v>
      </c>
      <c r="M55" s="35"/>
      <c r="N55" s="125" t="s">
        <v>71</v>
      </c>
      <c r="O55" s="41"/>
      <c r="Q55" s="42">
        <v>116.98</v>
      </c>
      <c r="R55" s="148">
        <f t="shared" si="1"/>
        <v>142.38</v>
      </c>
    </row>
    <row r="56" spans="1:18" s="42" customFormat="1" ht="12.75" customHeight="1" x14ac:dyDescent="0.25">
      <c r="A56" s="128" t="s">
        <v>64</v>
      </c>
      <c r="B56" s="125" t="s">
        <v>143</v>
      </c>
      <c r="C56" s="114" t="s">
        <v>82</v>
      </c>
      <c r="D56" s="37">
        <v>4</v>
      </c>
      <c r="E56" s="38"/>
      <c r="F56" s="38"/>
      <c r="G56" s="119"/>
      <c r="H56" s="38">
        <v>56.05</v>
      </c>
      <c r="I56" s="39">
        <f t="shared" si="9"/>
        <v>224.2</v>
      </c>
      <c r="J56" s="40">
        <f t="shared" si="8"/>
        <v>2.9999999999999997E-4</v>
      </c>
      <c r="K56" s="129" t="s">
        <v>34</v>
      </c>
      <c r="L56" s="114" t="s">
        <v>146</v>
      </c>
      <c r="M56" s="35"/>
      <c r="N56" s="125" t="s">
        <v>71</v>
      </c>
      <c r="O56" s="41"/>
      <c r="Q56" s="42">
        <v>46.05</v>
      </c>
      <c r="R56" s="148">
        <f t="shared" si="1"/>
        <v>56.05</v>
      </c>
    </row>
    <row r="57" spans="1:18" s="42" customFormat="1" ht="12.75" customHeight="1" x14ac:dyDescent="0.25">
      <c r="A57" s="128" t="s">
        <v>65</v>
      </c>
      <c r="B57" s="125" t="s">
        <v>23</v>
      </c>
      <c r="C57" s="114" t="s">
        <v>82</v>
      </c>
      <c r="D57" s="37">
        <v>4</v>
      </c>
      <c r="E57" s="38"/>
      <c r="F57" s="38"/>
      <c r="G57" s="119"/>
      <c r="H57" s="38">
        <v>172.41</v>
      </c>
      <c r="I57" s="39">
        <f t="shared" si="9"/>
        <v>689.64</v>
      </c>
      <c r="J57" s="40">
        <f t="shared" si="8"/>
        <v>1E-3</v>
      </c>
      <c r="K57" s="129" t="s">
        <v>33</v>
      </c>
      <c r="L57" s="114" t="s">
        <v>37</v>
      </c>
      <c r="M57" s="35"/>
      <c r="N57" s="125" t="s">
        <v>71</v>
      </c>
      <c r="O57" s="41"/>
      <c r="Q57" s="42">
        <v>141.66</v>
      </c>
      <c r="R57" s="148">
        <f t="shared" si="1"/>
        <v>172.41</v>
      </c>
    </row>
    <row r="58" spans="1:18" s="42" customFormat="1" ht="12.75" customHeight="1" x14ac:dyDescent="0.25">
      <c r="A58" s="128" t="s">
        <v>144</v>
      </c>
      <c r="B58" s="125" t="s">
        <v>24</v>
      </c>
      <c r="C58" s="114" t="s">
        <v>82</v>
      </c>
      <c r="D58" s="37">
        <v>4</v>
      </c>
      <c r="E58" s="38"/>
      <c r="F58" s="38"/>
      <c r="G58" s="119"/>
      <c r="H58" s="38">
        <v>100.86</v>
      </c>
      <c r="I58" s="39">
        <f t="shared" si="9"/>
        <v>403.44</v>
      </c>
      <c r="J58" s="40">
        <f t="shared" si="8"/>
        <v>5.9999999999999995E-4</v>
      </c>
      <c r="K58" s="129" t="s">
        <v>34</v>
      </c>
      <c r="L58" s="114" t="s">
        <v>38</v>
      </c>
      <c r="M58" s="35"/>
      <c r="N58" s="125" t="s">
        <v>71</v>
      </c>
      <c r="O58" s="41"/>
      <c r="Q58" s="42">
        <v>82.87</v>
      </c>
      <c r="R58" s="148">
        <f t="shared" si="1"/>
        <v>100.86</v>
      </c>
    </row>
    <row r="59" spans="1:18" s="42" customFormat="1" ht="12.75" customHeight="1" x14ac:dyDescent="0.25">
      <c r="A59" s="128" t="s">
        <v>66</v>
      </c>
      <c r="B59" s="125" t="s">
        <v>25</v>
      </c>
      <c r="C59" s="114" t="s">
        <v>82</v>
      </c>
      <c r="D59" s="37">
        <v>4</v>
      </c>
      <c r="E59" s="38"/>
      <c r="F59" s="38"/>
      <c r="G59" s="119"/>
      <c r="H59" s="38">
        <v>82.19</v>
      </c>
      <c r="I59" s="39">
        <f t="shared" si="9"/>
        <v>328.76</v>
      </c>
      <c r="J59" s="40">
        <f t="shared" si="8"/>
        <v>5.0000000000000001E-4</v>
      </c>
      <c r="K59" s="104" t="s">
        <v>34</v>
      </c>
      <c r="L59" s="114" t="s">
        <v>39</v>
      </c>
      <c r="M59" s="35"/>
      <c r="N59" s="125" t="s">
        <v>71</v>
      </c>
      <c r="O59" s="41"/>
      <c r="Q59" s="42">
        <v>67.53</v>
      </c>
      <c r="R59" s="148">
        <f t="shared" si="1"/>
        <v>82.19</v>
      </c>
    </row>
    <row r="60" spans="1:18" s="42" customFormat="1" ht="12.75" customHeight="1" x14ac:dyDescent="0.25">
      <c r="A60" s="128" t="s">
        <v>67</v>
      </c>
      <c r="B60" s="125" t="s">
        <v>32</v>
      </c>
      <c r="C60" s="114" t="s">
        <v>82</v>
      </c>
      <c r="D60" s="37">
        <v>4</v>
      </c>
      <c r="E60" s="38"/>
      <c r="F60" s="38"/>
      <c r="G60" s="119"/>
      <c r="H60" s="38">
        <v>221.99</v>
      </c>
      <c r="I60" s="39">
        <f t="shared" si="9"/>
        <v>887.96</v>
      </c>
      <c r="J60" s="40">
        <f t="shared" si="8"/>
        <v>1.2999999999999999E-3</v>
      </c>
      <c r="K60" s="104" t="s">
        <v>34</v>
      </c>
      <c r="L60" s="114" t="s">
        <v>40</v>
      </c>
      <c r="M60" s="35"/>
      <c r="N60" s="125" t="s">
        <v>71</v>
      </c>
      <c r="O60" s="41"/>
      <c r="Q60" s="42">
        <v>182.39</v>
      </c>
      <c r="R60" s="148">
        <f t="shared" si="1"/>
        <v>221.99</v>
      </c>
    </row>
    <row r="61" spans="1:18" s="42" customFormat="1" ht="25.5" customHeight="1" x14ac:dyDescent="0.25">
      <c r="A61" s="128" t="s">
        <v>54</v>
      </c>
      <c r="B61" s="35" t="s">
        <v>27</v>
      </c>
      <c r="C61" s="114" t="s">
        <v>82</v>
      </c>
      <c r="D61" s="37">
        <v>4</v>
      </c>
      <c r="E61" s="38"/>
      <c r="F61" s="38"/>
      <c r="G61" s="119"/>
      <c r="H61" s="38">
        <v>134.43</v>
      </c>
      <c r="I61" s="39">
        <f t="shared" si="9"/>
        <v>537.72</v>
      </c>
      <c r="J61" s="40">
        <f t="shared" si="8"/>
        <v>8.0000000000000004E-4</v>
      </c>
      <c r="K61" s="104" t="s">
        <v>33</v>
      </c>
      <c r="L61" s="36" t="s">
        <v>41</v>
      </c>
      <c r="M61" s="35"/>
      <c r="N61" s="125" t="s">
        <v>71</v>
      </c>
      <c r="O61" s="41"/>
      <c r="Q61" s="42">
        <v>110.45</v>
      </c>
      <c r="R61" s="148">
        <f t="shared" si="1"/>
        <v>134.43</v>
      </c>
    </row>
    <row r="62" spans="1:18" s="42" customFormat="1" ht="25.5" customHeight="1" x14ac:dyDescent="0.25">
      <c r="A62" s="128" t="s">
        <v>68</v>
      </c>
      <c r="B62" s="35" t="s">
        <v>28</v>
      </c>
      <c r="C62" s="36" t="s">
        <v>47</v>
      </c>
      <c r="D62" s="37">
        <v>1</v>
      </c>
      <c r="E62" s="38"/>
      <c r="F62" s="38"/>
      <c r="G62" s="119"/>
      <c r="H62" s="38">
        <v>5903.18</v>
      </c>
      <c r="I62" s="39">
        <f t="shared" si="9"/>
        <v>5903.18</v>
      </c>
      <c r="J62" s="40">
        <f t="shared" si="8"/>
        <v>8.8000000000000005E-3</v>
      </c>
      <c r="K62" s="104" t="s">
        <v>33</v>
      </c>
      <c r="L62" s="36" t="s">
        <v>42</v>
      </c>
      <c r="M62" s="35"/>
      <c r="N62" s="125" t="s">
        <v>71</v>
      </c>
      <c r="O62" s="41"/>
      <c r="Q62" s="42">
        <v>4850.2</v>
      </c>
      <c r="R62" s="148">
        <f t="shared" si="1"/>
        <v>5903.18</v>
      </c>
    </row>
    <row r="63" spans="1:18" s="54" customFormat="1" ht="15" x14ac:dyDescent="0.25">
      <c r="A63" s="46"/>
      <c r="B63" s="47" t="s">
        <v>9</v>
      </c>
      <c r="C63" s="48"/>
      <c r="D63" s="49"/>
      <c r="E63" s="50"/>
      <c r="F63" s="50"/>
      <c r="G63" s="121"/>
      <c r="H63" s="50"/>
      <c r="I63" s="51">
        <f>I53+I25+I43+I41+I36+I29+I19+I15</f>
        <v>669817.34</v>
      </c>
      <c r="J63" s="40"/>
      <c r="K63" s="50"/>
      <c r="L63" s="50"/>
      <c r="M63" s="52"/>
      <c r="N63" s="47"/>
      <c r="O63" s="53"/>
      <c r="R63" s="148"/>
    </row>
    <row r="64" spans="1:18" x14ac:dyDescent="0.25">
      <c r="C64" s="57"/>
      <c r="K64" s="106"/>
      <c r="L64" s="107"/>
      <c r="M64" s="44"/>
    </row>
    <row r="65" spans="1:16" x14ac:dyDescent="0.25">
      <c r="C65" s="57"/>
      <c r="I65" s="111"/>
      <c r="K65" s="106"/>
      <c r="L65" s="107"/>
      <c r="M65" s="44"/>
    </row>
    <row r="66" spans="1:16" x14ac:dyDescent="0.25">
      <c r="L66" s="107"/>
      <c r="M66" s="44"/>
    </row>
    <row r="67" spans="1:16" x14ac:dyDescent="0.25">
      <c r="L67" s="107"/>
      <c r="M67" s="44"/>
    </row>
    <row r="68" spans="1:16" x14ac:dyDescent="0.25">
      <c r="B68" s="110" t="s">
        <v>151</v>
      </c>
      <c r="L68" s="107"/>
      <c r="M68" s="44"/>
      <c r="N68" s="110"/>
    </row>
    <row r="69" spans="1:16" x14ac:dyDescent="0.25">
      <c r="A69" s="61"/>
      <c r="B69" s="62"/>
      <c r="D69" s="63"/>
      <c r="I69" s="64"/>
      <c r="L69" s="107"/>
      <c r="M69" s="44"/>
      <c r="N69" s="62"/>
    </row>
    <row r="70" spans="1:16" x14ac:dyDescent="0.25">
      <c r="A70" s="61"/>
      <c r="L70" s="107"/>
      <c r="M70" s="44"/>
    </row>
    <row r="71" spans="1:16" x14ac:dyDescent="0.25">
      <c r="A71" s="61"/>
      <c r="L71" s="107"/>
      <c r="M71" s="44"/>
    </row>
    <row r="72" spans="1:16" x14ac:dyDescent="0.25">
      <c r="A72" s="65"/>
      <c r="L72" s="107"/>
      <c r="M72" s="44"/>
    </row>
    <row r="73" spans="1:16" s="43" customFormat="1" x14ac:dyDescent="0.25">
      <c r="A73" s="61"/>
      <c r="B73" s="56"/>
      <c r="C73" s="60"/>
      <c r="D73" s="58"/>
      <c r="E73" s="59"/>
      <c r="F73" s="59"/>
      <c r="G73" s="122"/>
      <c r="H73" s="59"/>
      <c r="I73" s="60"/>
      <c r="J73" s="60"/>
      <c r="K73" s="59"/>
      <c r="L73" s="107"/>
      <c r="M73" s="44"/>
      <c r="N73" s="56"/>
      <c r="P73" s="44"/>
    </row>
    <row r="74" spans="1:16" s="43" customFormat="1" x14ac:dyDescent="0.25">
      <c r="A74" s="61"/>
      <c r="B74" s="56"/>
      <c r="C74" s="60"/>
      <c r="D74" s="58"/>
      <c r="E74" s="59"/>
      <c r="F74" s="59"/>
      <c r="G74" s="122"/>
      <c r="H74" s="59"/>
      <c r="I74" s="60"/>
      <c r="J74" s="60"/>
      <c r="K74" s="59"/>
      <c r="L74" s="108"/>
      <c r="M74" s="56"/>
      <c r="N74" s="56"/>
      <c r="P74" s="44"/>
    </row>
    <row r="75" spans="1:16" s="43" customFormat="1" x14ac:dyDescent="0.25">
      <c r="A75" s="61"/>
      <c r="B75" s="56"/>
      <c r="C75" s="60"/>
      <c r="D75" s="58"/>
      <c r="E75" s="59"/>
      <c r="F75" s="59"/>
      <c r="G75" s="122"/>
      <c r="H75" s="59"/>
      <c r="I75" s="60"/>
      <c r="J75" s="60"/>
      <c r="K75" s="59"/>
      <c r="L75" s="108"/>
      <c r="M75" s="56"/>
      <c r="N75" s="56"/>
      <c r="P75" s="44"/>
    </row>
    <row r="76" spans="1:16" s="43" customFormat="1" x14ac:dyDescent="0.25">
      <c r="A76" s="61"/>
      <c r="B76" s="56"/>
      <c r="C76" s="60"/>
      <c r="D76" s="58"/>
      <c r="E76" s="59"/>
      <c r="F76" s="59"/>
      <c r="G76" s="122"/>
      <c r="H76" s="59"/>
      <c r="I76" s="60"/>
      <c r="J76" s="60"/>
      <c r="K76" s="59"/>
      <c r="L76" s="108"/>
      <c r="M76" s="56"/>
      <c r="N76" s="56"/>
      <c r="P76" s="44"/>
    </row>
    <row r="77" spans="1:16" s="43" customFormat="1" x14ac:dyDescent="0.25">
      <c r="A77" s="61"/>
      <c r="B77" s="56"/>
      <c r="C77" s="60"/>
      <c r="D77" s="58"/>
      <c r="E77" s="59"/>
      <c r="F77" s="59"/>
      <c r="G77" s="122"/>
      <c r="H77" s="59"/>
      <c r="I77" s="60"/>
      <c r="J77" s="60"/>
      <c r="K77" s="59"/>
      <c r="L77" s="108"/>
      <c r="M77" s="56"/>
      <c r="N77" s="56"/>
      <c r="P77" s="44"/>
    </row>
    <row r="78" spans="1:16" s="43" customFormat="1" x14ac:dyDescent="0.25">
      <c r="A78" s="61"/>
      <c r="B78" s="56"/>
      <c r="C78" s="60"/>
      <c r="D78" s="58"/>
      <c r="E78" s="59"/>
      <c r="F78" s="59"/>
      <c r="G78" s="122"/>
      <c r="H78" s="59"/>
      <c r="I78" s="60"/>
      <c r="J78" s="60"/>
      <c r="K78" s="59"/>
      <c r="L78" s="108"/>
      <c r="M78" s="56"/>
      <c r="N78" s="56"/>
      <c r="P78" s="44"/>
    </row>
    <row r="79" spans="1:16" s="43" customFormat="1" x14ac:dyDescent="0.25">
      <c r="A79" s="61"/>
      <c r="B79" s="56"/>
      <c r="C79" s="60"/>
      <c r="D79" s="58"/>
      <c r="E79" s="59"/>
      <c r="F79" s="59"/>
      <c r="G79" s="122"/>
      <c r="H79" s="59"/>
      <c r="I79" s="60"/>
      <c r="J79" s="60"/>
      <c r="K79" s="59"/>
      <c r="L79" s="108"/>
      <c r="M79" s="56"/>
      <c r="N79" s="56"/>
      <c r="P79" s="44"/>
    </row>
    <row r="80" spans="1:16" s="43" customFormat="1" x14ac:dyDescent="0.25">
      <c r="A80" s="55"/>
      <c r="B80" s="56"/>
      <c r="C80" s="60"/>
      <c r="D80" s="58"/>
      <c r="E80" s="59"/>
      <c r="F80" s="59"/>
      <c r="G80" s="122"/>
      <c r="H80" s="59"/>
      <c r="I80" s="60"/>
      <c r="J80" s="60"/>
      <c r="K80" s="59"/>
      <c r="L80" s="108"/>
      <c r="M80" s="56"/>
      <c r="N80" s="56"/>
      <c r="P80" s="44"/>
    </row>
    <row r="81" spans="1:16" s="43" customFormat="1" x14ac:dyDescent="0.25">
      <c r="A81" s="55"/>
      <c r="B81" s="56"/>
      <c r="C81" s="60"/>
      <c r="D81" s="58"/>
      <c r="E81" s="59"/>
      <c r="F81" s="59"/>
      <c r="G81" s="122"/>
      <c r="H81" s="59"/>
      <c r="I81" s="60"/>
      <c r="J81" s="60"/>
      <c r="K81" s="59"/>
      <c r="L81" s="108"/>
      <c r="M81" s="56"/>
      <c r="N81" s="56"/>
      <c r="P81" s="44"/>
    </row>
    <row r="82" spans="1:16" s="43" customFormat="1" x14ac:dyDescent="0.25">
      <c r="A82" s="55"/>
      <c r="B82" s="56"/>
      <c r="C82" s="60"/>
      <c r="D82" s="58"/>
      <c r="E82" s="59"/>
      <c r="F82" s="59"/>
      <c r="G82" s="122"/>
      <c r="H82" s="59"/>
      <c r="I82" s="60"/>
      <c r="J82" s="60"/>
      <c r="K82" s="59"/>
      <c r="L82" s="108"/>
      <c r="M82" s="56"/>
      <c r="N82" s="56"/>
      <c r="P82" s="44"/>
    </row>
    <row r="83" spans="1:16" s="43" customFormat="1" x14ac:dyDescent="0.25">
      <c r="A83" s="55"/>
      <c r="B83" s="56"/>
      <c r="C83" s="60"/>
      <c r="D83" s="58"/>
      <c r="E83" s="59"/>
      <c r="F83" s="59"/>
      <c r="G83" s="122"/>
      <c r="H83" s="59"/>
      <c r="I83" s="60"/>
      <c r="J83" s="60"/>
      <c r="K83" s="59"/>
      <c r="L83" s="108"/>
      <c r="M83" s="56"/>
      <c r="N83" s="56"/>
      <c r="P83" s="44"/>
    </row>
    <row r="84" spans="1:16" s="43" customFormat="1" x14ac:dyDescent="0.25">
      <c r="A84" s="55"/>
      <c r="B84" s="56"/>
      <c r="C84" s="60"/>
      <c r="D84" s="58"/>
      <c r="E84" s="59"/>
      <c r="F84" s="59"/>
      <c r="G84" s="122"/>
      <c r="H84" s="59"/>
      <c r="I84" s="60"/>
      <c r="J84" s="60"/>
      <c r="K84" s="59"/>
      <c r="L84" s="108"/>
      <c r="M84" s="56"/>
      <c r="N84" s="56"/>
      <c r="P84" s="44"/>
    </row>
    <row r="85" spans="1:16" s="43" customFormat="1" x14ac:dyDescent="0.25">
      <c r="A85" s="55"/>
      <c r="B85" s="56"/>
      <c r="C85" s="60"/>
      <c r="D85" s="58"/>
      <c r="E85" s="59"/>
      <c r="F85" s="59"/>
      <c r="G85" s="122"/>
      <c r="H85" s="59"/>
      <c r="I85" s="60"/>
      <c r="J85" s="60"/>
      <c r="K85" s="59"/>
      <c r="L85" s="108"/>
      <c r="M85" s="56"/>
      <c r="N85" s="56"/>
      <c r="P85" s="44"/>
    </row>
    <row r="86" spans="1:16" s="43" customFormat="1" x14ac:dyDescent="0.25">
      <c r="A86" s="55"/>
      <c r="B86" s="56"/>
      <c r="C86" s="60"/>
      <c r="D86" s="58"/>
      <c r="E86" s="59"/>
      <c r="F86" s="59"/>
      <c r="G86" s="122"/>
      <c r="H86" s="59"/>
      <c r="I86" s="60"/>
      <c r="J86" s="60"/>
      <c r="K86" s="59"/>
      <c r="L86" s="108"/>
      <c r="M86" s="56"/>
      <c r="N86" s="56"/>
      <c r="P86" s="44"/>
    </row>
    <row r="87" spans="1:16" s="43" customFormat="1" x14ac:dyDescent="0.25">
      <c r="A87" s="55"/>
      <c r="B87" s="56"/>
      <c r="C87" s="60"/>
      <c r="D87" s="58"/>
      <c r="E87" s="59"/>
      <c r="F87" s="59"/>
      <c r="G87" s="122"/>
      <c r="H87" s="59"/>
      <c r="I87" s="60"/>
      <c r="J87" s="60"/>
      <c r="K87" s="59"/>
      <c r="L87" s="108"/>
      <c r="M87" s="56"/>
      <c r="N87" s="56"/>
      <c r="P87" s="44"/>
    </row>
    <row r="88" spans="1:16" s="43" customFormat="1" x14ac:dyDescent="0.25">
      <c r="A88" s="55"/>
      <c r="B88" s="56"/>
      <c r="C88" s="60"/>
      <c r="D88" s="58"/>
      <c r="E88" s="59"/>
      <c r="F88" s="59"/>
      <c r="G88" s="122"/>
      <c r="H88" s="59"/>
      <c r="I88" s="60"/>
      <c r="J88" s="60"/>
      <c r="K88" s="59"/>
      <c r="L88" s="108"/>
      <c r="M88" s="56"/>
      <c r="N88" s="56"/>
      <c r="P88" s="44"/>
    </row>
    <row r="89" spans="1:16" s="60" customFormat="1" x14ac:dyDescent="0.25">
      <c r="A89" s="55"/>
      <c r="B89" s="56"/>
      <c r="D89" s="58"/>
      <c r="E89" s="59"/>
      <c r="F89" s="59"/>
      <c r="G89" s="122"/>
      <c r="H89" s="59"/>
      <c r="K89" s="59"/>
      <c r="L89" s="108"/>
      <c r="M89" s="56"/>
      <c r="N89" s="56"/>
      <c r="O89" s="43"/>
      <c r="P89" s="44"/>
    </row>
    <row r="90" spans="1:16" s="60" customFormat="1" x14ac:dyDescent="0.25">
      <c r="A90" s="55"/>
      <c r="B90" s="56"/>
      <c r="D90" s="58"/>
      <c r="E90" s="59"/>
      <c r="F90" s="59"/>
      <c r="G90" s="122"/>
      <c r="H90" s="59"/>
      <c r="K90" s="59"/>
      <c r="L90" s="108"/>
      <c r="M90" s="56"/>
      <c r="N90" s="56"/>
      <c r="O90" s="43"/>
      <c r="P90" s="44"/>
    </row>
    <row r="91" spans="1:16" s="60" customFormat="1" x14ac:dyDescent="0.25">
      <c r="A91" s="55"/>
      <c r="B91" s="56"/>
      <c r="D91" s="58"/>
      <c r="E91" s="59"/>
      <c r="F91" s="59"/>
      <c r="G91" s="122"/>
      <c r="H91" s="59"/>
      <c r="K91" s="59"/>
      <c r="L91" s="108"/>
      <c r="M91" s="56"/>
      <c r="N91" s="56"/>
      <c r="O91" s="43"/>
      <c r="P91" s="44"/>
    </row>
    <row r="92" spans="1:16" s="60" customFormat="1" x14ac:dyDescent="0.25">
      <c r="A92" s="55"/>
      <c r="B92" s="56"/>
      <c r="D92" s="58"/>
      <c r="E92" s="59"/>
      <c r="F92" s="59"/>
      <c r="G92" s="122"/>
      <c r="H92" s="59"/>
      <c r="K92" s="59"/>
      <c r="L92" s="108"/>
      <c r="M92" s="56"/>
      <c r="N92" s="56"/>
      <c r="O92" s="43"/>
      <c r="P92" s="44"/>
    </row>
    <row r="93" spans="1:16" s="60" customFormat="1" x14ac:dyDescent="0.25">
      <c r="A93" s="55"/>
      <c r="B93" s="56"/>
      <c r="D93" s="58"/>
      <c r="E93" s="59"/>
      <c r="F93" s="59"/>
      <c r="G93" s="122"/>
      <c r="H93" s="59"/>
      <c r="K93" s="59"/>
      <c r="L93" s="108"/>
      <c r="M93" s="56"/>
      <c r="N93" s="56"/>
      <c r="O93" s="43"/>
      <c r="P93" s="44"/>
    </row>
    <row r="94" spans="1:16" s="60" customFormat="1" x14ac:dyDescent="0.25">
      <c r="A94" s="55"/>
      <c r="B94" s="56"/>
      <c r="D94" s="58"/>
      <c r="E94" s="59"/>
      <c r="F94" s="59"/>
      <c r="G94" s="122"/>
      <c r="H94" s="59"/>
      <c r="K94" s="59"/>
      <c r="L94" s="108"/>
      <c r="M94" s="56"/>
      <c r="N94" s="56"/>
      <c r="O94" s="43"/>
      <c r="P94" s="44"/>
    </row>
    <row r="95" spans="1:16" s="60" customFormat="1" x14ac:dyDescent="0.25">
      <c r="A95" s="55"/>
      <c r="B95" s="56"/>
      <c r="D95" s="58"/>
      <c r="E95" s="59"/>
      <c r="F95" s="59"/>
      <c r="G95" s="122"/>
      <c r="H95" s="59"/>
      <c r="K95" s="59"/>
      <c r="L95" s="108"/>
      <c r="M95" s="56"/>
      <c r="N95" s="56"/>
      <c r="O95" s="43"/>
      <c r="P95" s="44"/>
    </row>
    <row r="96" spans="1:16" s="60" customFormat="1" x14ac:dyDescent="0.25">
      <c r="A96" s="55"/>
      <c r="B96" s="56"/>
      <c r="D96" s="58"/>
      <c r="E96" s="59"/>
      <c r="F96" s="59"/>
      <c r="G96" s="122"/>
      <c r="H96" s="59"/>
      <c r="K96" s="59"/>
      <c r="L96" s="108"/>
      <c r="M96" s="56"/>
      <c r="N96" s="56"/>
      <c r="O96" s="43"/>
      <c r="P96" s="44"/>
    </row>
    <row r="97" spans="1:16" s="60" customFormat="1" x14ac:dyDescent="0.25">
      <c r="A97" s="55"/>
      <c r="B97" s="56"/>
      <c r="D97" s="58"/>
      <c r="E97" s="59"/>
      <c r="F97" s="59"/>
      <c r="G97" s="122"/>
      <c r="H97" s="59"/>
      <c r="K97" s="59"/>
      <c r="L97" s="108"/>
      <c r="M97" s="56"/>
      <c r="N97" s="56"/>
      <c r="O97" s="43"/>
      <c r="P97" s="44"/>
    </row>
    <row r="98" spans="1:16" s="60" customFormat="1" x14ac:dyDescent="0.25">
      <c r="A98" s="55"/>
      <c r="B98" s="56"/>
      <c r="D98" s="58"/>
      <c r="E98" s="59"/>
      <c r="F98" s="59"/>
      <c r="G98" s="122"/>
      <c r="H98" s="59"/>
      <c r="K98" s="59"/>
      <c r="L98" s="108"/>
      <c r="M98" s="56"/>
      <c r="N98" s="56"/>
      <c r="O98" s="43"/>
      <c r="P98" s="44"/>
    </row>
    <row r="99" spans="1:16" s="60" customFormat="1" x14ac:dyDescent="0.25">
      <c r="A99" s="55"/>
      <c r="B99" s="56"/>
      <c r="D99" s="58"/>
      <c r="E99" s="59"/>
      <c r="F99" s="59"/>
      <c r="G99" s="122"/>
      <c r="H99" s="59"/>
      <c r="K99" s="59"/>
      <c r="L99" s="108"/>
      <c r="M99" s="56"/>
      <c r="N99" s="56"/>
      <c r="O99" s="43"/>
      <c r="P99" s="44"/>
    </row>
    <row r="100" spans="1:16" s="60" customFormat="1" x14ac:dyDescent="0.25">
      <c r="A100" s="55"/>
      <c r="B100" s="56"/>
      <c r="D100" s="58"/>
      <c r="E100" s="59"/>
      <c r="F100" s="59"/>
      <c r="G100" s="122"/>
      <c r="H100" s="59"/>
      <c r="K100" s="59"/>
      <c r="L100" s="108"/>
      <c r="M100" s="56"/>
      <c r="N100" s="56"/>
      <c r="O100" s="43"/>
      <c r="P100" s="44"/>
    </row>
    <row r="101" spans="1:16" s="60" customFormat="1" x14ac:dyDescent="0.25">
      <c r="A101" s="55"/>
      <c r="B101" s="56"/>
      <c r="D101" s="58"/>
      <c r="E101" s="59"/>
      <c r="F101" s="59"/>
      <c r="G101" s="122"/>
      <c r="H101" s="59"/>
      <c r="K101" s="59"/>
      <c r="L101" s="108"/>
      <c r="M101" s="56"/>
      <c r="N101" s="56"/>
      <c r="O101" s="43"/>
      <c r="P101" s="44"/>
    </row>
    <row r="102" spans="1:16" s="60" customFormat="1" x14ac:dyDescent="0.25">
      <c r="A102" s="55"/>
      <c r="B102" s="56"/>
      <c r="D102" s="58"/>
      <c r="E102" s="59"/>
      <c r="F102" s="59"/>
      <c r="G102" s="122"/>
      <c r="H102" s="59"/>
      <c r="K102" s="59"/>
      <c r="L102" s="108"/>
      <c r="M102" s="56"/>
      <c r="N102" s="56"/>
      <c r="O102" s="43"/>
      <c r="P102" s="44"/>
    </row>
    <row r="103" spans="1:16" s="60" customFormat="1" x14ac:dyDescent="0.25">
      <c r="A103" s="55"/>
      <c r="B103" s="56"/>
      <c r="D103" s="58"/>
      <c r="E103" s="59"/>
      <c r="F103" s="59"/>
      <c r="G103" s="122"/>
      <c r="H103" s="59"/>
      <c r="K103" s="59"/>
      <c r="L103" s="108"/>
      <c r="M103" s="56"/>
      <c r="N103" s="56"/>
      <c r="O103" s="43"/>
      <c r="P103" s="44"/>
    </row>
    <row r="104" spans="1:16" s="60" customFormat="1" x14ac:dyDescent="0.25">
      <c r="A104" s="55"/>
      <c r="B104" s="56"/>
      <c r="D104" s="58"/>
      <c r="E104" s="59"/>
      <c r="F104" s="59"/>
      <c r="G104" s="122"/>
      <c r="H104" s="59"/>
      <c r="K104" s="59"/>
      <c r="L104" s="108"/>
      <c r="M104" s="56"/>
      <c r="N104" s="56"/>
      <c r="O104" s="43"/>
      <c r="P104" s="44"/>
    </row>
    <row r="105" spans="1:16" s="60" customFormat="1" x14ac:dyDescent="0.25">
      <c r="A105" s="55"/>
      <c r="B105" s="56"/>
      <c r="D105" s="58"/>
      <c r="E105" s="59"/>
      <c r="F105" s="59"/>
      <c r="G105" s="122"/>
      <c r="H105" s="59"/>
      <c r="K105" s="59"/>
      <c r="L105" s="108"/>
      <c r="M105" s="56"/>
      <c r="N105" s="56"/>
      <c r="O105" s="43"/>
      <c r="P105" s="44"/>
    </row>
    <row r="106" spans="1:16" s="60" customFormat="1" x14ac:dyDescent="0.25">
      <c r="A106" s="55"/>
      <c r="B106" s="56"/>
      <c r="D106" s="58"/>
      <c r="E106" s="59"/>
      <c r="F106" s="59"/>
      <c r="G106" s="122"/>
      <c r="H106" s="59"/>
      <c r="K106" s="59"/>
      <c r="L106" s="108"/>
      <c r="M106" s="56"/>
      <c r="N106" s="56"/>
      <c r="O106" s="43"/>
      <c r="P106" s="44"/>
    </row>
    <row r="107" spans="1:16" s="60" customFormat="1" x14ac:dyDescent="0.25">
      <c r="A107" s="55"/>
      <c r="B107" s="56"/>
      <c r="D107" s="58"/>
      <c r="E107" s="59"/>
      <c r="F107" s="59"/>
      <c r="G107" s="122"/>
      <c r="H107" s="59"/>
      <c r="K107" s="59"/>
      <c r="L107" s="108"/>
      <c r="M107" s="56"/>
      <c r="N107" s="56"/>
      <c r="O107" s="43"/>
      <c r="P107" s="44"/>
    </row>
    <row r="108" spans="1:16" s="60" customFormat="1" x14ac:dyDescent="0.25">
      <c r="A108" s="55"/>
      <c r="B108" s="56"/>
      <c r="D108" s="58"/>
      <c r="E108" s="59"/>
      <c r="F108" s="59"/>
      <c r="G108" s="122"/>
      <c r="H108" s="59"/>
      <c r="K108" s="59"/>
      <c r="L108" s="108"/>
      <c r="M108" s="56"/>
      <c r="N108" s="56"/>
      <c r="O108" s="43"/>
      <c r="P108" s="44"/>
    </row>
    <row r="109" spans="1:16" s="60" customFormat="1" x14ac:dyDescent="0.25">
      <c r="A109" s="55"/>
      <c r="B109" s="56"/>
      <c r="D109" s="58"/>
      <c r="E109" s="59"/>
      <c r="F109" s="59"/>
      <c r="G109" s="122"/>
      <c r="H109" s="59"/>
      <c r="K109" s="59"/>
      <c r="L109" s="108"/>
      <c r="M109" s="56"/>
      <c r="N109" s="56"/>
      <c r="O109" s="43"/>
      <c r="P109" s="44"/>
    </row>
    <row r="110" spans="1:16" s="60" customFormat="1" x14ac:dyDescent="0.25">
      <c r="A110" s="55"/>
      <c r="B110" s="56"/>
      <c r="D110" s="58"/>
      <c r="E110" s="59"/>
      <c r="F110" s="59"/>
      <c r="G110" s="122"/>
      <c r="H110" s="59"/>
      <c r="K110" s="59"/>
      <c r="L110" s="108"/>
      <c r="M110" s="56"/>
      <c r="N110" s="56"/>
      <c r="O110" s="43"/>
      <c r="P110" s="44"/>
    </row>
  </sheetData>
  <phoneticPr fontId="18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47" fitToHeight="1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N92"/>
  <sheetViews>
    <sheetView showGridLines="0" tabSelected="1" zoomScaleNormal="100" workbookViewId="0">
      <selection activeCell="F25" sqref="F25"/>
    </sheetView>
  </sheetViews>
  <sheetFormatPr defaultRowHeight="12.75" x14ac:dyDescent="0.2"/>
  <cols>
    <col min="1" max="1" width="5.42578125" style="66" customWidth="1"/>
    <col min="2" max="2" width="58" style="66" customWidth="1"/>
    <col min="3" max="3" width="12.28515625" style="96" customWidth="1"/>
    <col min="4" max="4" width="12.28515625" style="97" customWidth="1"/>
    <col min="5" max="14" width="12.28515625" style="66" customWidth="1"/>
    <col min="15" max="15" width="8.7109375" style="66" customWidth="1"/>
    <col min="16" max="16" width="12.28515625" style="66" customWidth="1"/>
    <col min="17" max="17" width="11.28515625" style="97" bestFit="1" customWidth="1"/>
    <col min="18" max="18" width="10.28515625" style="95" bestFit="1" customWidth="1"/>
    <col min="19" max="19" width="10.28515625" style="66" bestFit="1" customWidth="1"/>
    <col min="20" max="20" width="13.140625" style="66" customWidth="1"/>
    <col min="21" max="248" width="9.140625" style="66"/>
    <col min="249" max="249" width="5.42578125" style="66" customWidth="1"/>
    <col min="250" max="250" width="56.140625" style="66" customWidth="1"/>
    <col min="251" max="251" width="8.7109375" style="66" customWidth="1"/>
    <col min="252" max="252" width="12.140625" style="66" customWidth="1"/>
    <col min="253" max="253" width="8.7109375" style="66" customWidth="1"/>
    <col min="254" max="254" width="12.140625" style="66" customWidth="1"/>
    <col min="255" max="255" width="8.7109375" style="66" customWidth="1"/>
    <col min="256" max="256" width="12.140625" style="66" customWidth="1"/>
    <col min="257" max="257" width="8.7109375" style="66" customWidth="1"/>
    <col min="258" max="258" width="12.140625" style="66" customWidth="1"/>
    <col min="259" max="259" width="8.7109375" style="66" customWidth="1"/>
    <col min="260" max="260" width="12.140625" style="66" customWidth="1"/>
    <col min="261" max="261" width="8.7109375" style="66" customWidth="1"/>
    <col min="262" max="262" width="12.140625" style="66" customWidth="1"/>
    <col min="263" max="263" width="8.7109375" style="66" customWidth="1"/>
    <col min="264" max="264" width="12.140625" style="66" customWidth="1"/>
    <col min="265" max="265" width="8.7109375" style="66" customWidth="1"/>
    <col min="266" max="266" width="12.140625" style="66" customWidth="1"/>
    <col min="267" max="267" width="8.7109375" style="66" customWidth="1"/>
    <col min="268" max="268" width="12.140625" style="66" customWidth="1"/>
    <col min="269" max="269" width="8.7109375" style="66" customWidth="1"/>
    <col min="270" max="270" width="12.140625" style="66" customWidth="1"/>
    <col min="271" max="271" width="8.7109375" style="66" customWidth="1"/>
    <col min="272" max="272" width="11.28515625" style="66" customWidth="1"/>
    <col min="273" max="273" width="11.28515625" style="66" bestFit="1" customWidth="1"/>
    <col min="274" max="274" width="9.140625" style="66"/>
    <col min="275" max="275" width="10.28515625" style="66" bestFit="1" customWidth="1"/>
    <col min="276" max="276" width="13.140625" style="66" customWidth="1"/>
    <col min="277" max="504" width="9.140625" style="66"/>
    <col min="505" max="505" width="5.42578125" style="66" customWidth="1"/>
    <col min="506" max="506" width="56.140625" style="66" customWidth="1"/>
    <col min="507" max="507" width="8.7109375" style="66" customWidth="1"/>
    <col min="508" max="508" width="12.140625" style="66" customWidth="1"/>
    <col min="509" max="509" width="8.7109375" style="66" customWidth="1"/>
    <col min="510" max="510" width="12.140625" style="66" customWidth="1"/>
    <col min="511" max="511" width="8.7109375" style="66" customWidth="1"/>
    <col min="512" max="512" width="12.140625" style="66" customWidth="1"/>
    <col min="513" max="513" width="8.7109375" style="66" customWidth="1"/>
    <col min="514" max="514" width="12.140625" style="66" customWidth="1"/>
    <col min="515" max="515" width="8.7109375" style="66" customWidth="1"/>
    <col min="516" max="516" width="12.140625" style="66" customWidth="1"/>
    <col min="517" max="517" width="8.7109375" style="66" customWidth="1"/>
    <col min="518" max="518" width="12.140625" style="66" customWidth="1"/>
    <col min="519" max="519" width="8.7109375" style="66" customWidth="1"/>
    <col min="520" max="520" width="12.140625" style="66" customWidth="1"/>
    <col min="521" max="521" width="8.7109375" style="66" customWidth="1"/>
    <col min="522" max="522" width="12.140625" style="66" customWidth="1"/>
    <col min="523" max="523" width="8.7109375" style="66" customWidth="1"/>
    <col min="524" max="524" width="12.140625" style="66" customWidth="1"/>
    <col min="525" max="525" width="8.7109375" style="66" customWidth="1"/>
    <col min="526" max="526" width="12.140625" style="66" customWidth="1"/>
    <col min="527" max="527" width="8.7109375" style="66" customWidth="1"/>
    <col min="528" max="528" width="11.28515625" style="66" customWidth="1"/>
    <col min="529" max="529" width="11.28515625" style="66" bestFit="1" customWidth="1"/>
    <col min="530" max="530" width="9.140625" style="66"/>
    <col min="531" max="531" width="10.28515625" style="66" bestFit="1" customWidth="1"/>
    <col min="532" max="532" width="13.140625" style="66" customWidth="1"/>
    <col min="533" max="760" width="9.140625" style="66"/>
    <col min="761" max="761" width="5.42578125" style="66" customWidth="1"/>
    <col min="762" max="762" width="56.140625" style="66" customWidth="1"/>
    <col min="763" max="763" width="8.7109375" style="66" customWidth="1"/>
    <col min="764" max="764" width="12.140625" style="66" customWidth="1"/>
    <col min="765" max="765" width="8.7109375" style="66" customWidth="1"/>
    <col min="766" max="766" width="12.140625" style="66" customWidth="1"/>
    <col min="767" max="767" width="8.7109375" style="66" customWidth="1"/>
    <col min="768" max="768" width="12.140625" style="66" customWidth="1"/>
    <col min="769" max="769" width="8.7109375" style="66" customWidth="1"/>
    <col min="770" max="770" width="12.140625" style="66" customWidth="1"/>
    <col min="771" max="771" width="8.7109375" style="66" customWidth="1"/>
    <col min="772" max="772" width="12.140625" style="66" customWidth="1"/>
    <col min="773" max="773" width="8.7109375" style="66" customWidth="1"/>
    <col min="774" max="774" width="12.140625" style="66" customWidth="1"/>
    <col min="775" max="775" width="8.7109375" style="66" customWidth="1"/>
    <col min="776" max="776" width="12.140625" style="66" customWidth="1"/>
    <col min="777" max="777" width="8.7109375" style="66" customWidth="1"/>
    <col min="778" max="778" width="12.140625" style="66" customWidth="1"/>
    <col min="779" max="779" width="8.7109375" style="66" customWidth="1"/>
    <col min="780" max="780" width="12.140625" style="66" customWidth="1"/>
    <col min="781" max="781" width="8.7109375" style="66" customWidth="1"/>
    <col min="782" max="782" width="12.140625" style="66" customWidth="1"/>
    <col min="783" max="783" width="8.7109375" style="66" customWidth="1"/>
    <col min="784" max="784" width="11.28515625" style="66" customWidth="1"/>
    <col min="785" max="785" width="11.28515625" style="66" bestFit="1" customWidth="1"/>
    <col min="786" max="786" width="9.140625" style="66"/>
    <col min="787" max="787" width="10.28515625" style="66" bestFit="1" customWidth="1"/>
    <col min="788" max="788" width="13.140625" style="66" customWidth="1"/>
    <col min="789" max="1016" width="9.140625" style="66"/>
    <col min="1017" max="1017" width="5.42578125" style="66" customWidth="1"/>
    <col min="1018" max="1018" width="56.140625" style="66" customWidth="1"/>
    <col min="1019" max="1019" width="8.7109375" style="66" customWidth="1"/>
    <col min="1020" max="1020" width="12.140625" style="66" customWidth="1"/>
    <col min="1021" max="1021" width="8.7109375" style="66" customWidth="1"/>
    <col min="1022" max="1022" width="12.140625" style="66" customWidth="1"/>
    <col min="1023" max="1023" width="8.7109375" style="66" customWidth="1"/>
    <col min="1024" max="1024" width="12.140625" style="66" customWidth="1"/>
    <col min="1025" max="1025" width="8.7109375" style="66" customWidth="1"/>
    <col min="1026" max="1026" width="12.140625" style="66" customWidth="1"/>
    <col min="1027" max="1027" width="8.7109375" style="66" customWidth="1"/>
    <col min="1028" max="1028" width="12.140625" style="66" customWidth="1"/>
    <col min="1029" max="1029" width="8.7109375" style="66" customWidth="1"/>
    <col min="1030" max="1030" width="12.140625" style="66" customWidth="1"/>
    <col min="1031" max="1031" width="8.7109375" style="66" customWidth="1"/>
    <col min="1032" max="1032" width="12.140625" style="66" customWidth="1"/>
    <col min="1033" max="1033" width="8.7109375" style="66" customWidth="1"/>
    <col min="1034" max="1034" width="12.140625" style="66" customWidth="1"/>
    <col min="1035" max="1035" width="8.7109375" style="66" customWidth="1"/>
    <col min="1036" max="1036" width="12.140625" style="66" customWidth="1"/>
    <col min="1037" max="1037" width="8.7109375" style="66" customWidth="1"/>
    <col min="1038" max="1038" width="12.140625" style="66" customWidth="1"/>
    <col min="1039" max="1039" width="8.7109375" style="66" customWidth="1"/>
    <col min="1040" max="1040" width="11.28515625" style="66" customWidth="1"/>
    <col min="1041" max="1041" width="11.28515625" style="66" bestFit="1" customWidth="1"/>
    <col min="1042" max="1042" width="9.140625" style="66"/>
    <col min="1043" max="1043" width="10.28515625" style="66" bestFit="1" customWidth="1"/>
    <col min="1044" max="1044" width="13.140625" style="66" customWidth="1"/>
    <col min="1045" max="1272" width="9.140625" style="66"/>
    <col min="1273" max="1273" width="5.42578125" style="66" customWidth="1"/>
    <col min="1274" max="1274" width="56.140625" style="66" customWidth="1"/>
    <col min="1275" max="1275" width="8.7109375" style="66" customWidth="1"/>
    <col min="1276" max="1276" width="12.140625" style="66" customWidth="1"/>
    <col min="1277" max="1277" width="8.7109375" style="66" customWidth="1"/>
    <col min="1278" max="1278" width="12.140625" style="66" customWidth="1"/>
    <col min="1279" max="1279" width="8.7109375" style="66" customWidth="1"/>
    <col min="1280" max="1280" width="12.140625" style="66" customWidth="1"/>
    <col min="1281" max="1281" width="8.7109375" style="66" customWidth="1"/>
    <col min="1282" max="1282" width="12.140625" style="66" customWidth="1"/>
    <col min="1283" max="1283" width="8.7109375" style="66" customWidth="1"/>
    <col min="1284" max="1284" width="12.140625" style="66" customWidth="1"/>
    <col min="1285" max="1285" width="8.7109375" style="66" customWidth="1"/>
    <col min="1286" max="1286" width="12.140625" style="66" customWidth="1"/>
    <col min="1287" max="1287" width="8.7109375" style="66" customWidth="1"/>
    <col min="1288" max="1288" width="12.140625" style="66" customWidth="1"/>
    <col min="1289" max="1289" width="8.7109375" style="66" customWidth="1"/>
    <col min="1290" max="1290" width="12.140625" style="66" customWidth="1"/>
    <col min="1291" max="1291" width="8.7109375" style="66" customWidth="1"/>
    <col min="1292" max="1292" width="12.140625" style="66" customWidth="1"/>
    <col min="1293" max="1293" width="8.7109375" style="66" customWidth="1"/>
    <col min="1294" max="1294" width="12.140625" style="66" customWidth="1"/>
    <col min="1295" max="1295" width="8.7109375" style="66" customWidth="1"/>
    <col min="1296" max="1296" width="11.28515625" style="66" customWidth="1"/>
    <col min="1297" max="1297" width="11.28515625" style="66" bestFit="1" customWidth="1"/>
    <col min="1298" max="1298" width="9.140625" style="66"/>
    <col min="1299" max="1299" width="10.28515625" style="66" bestFit="1" customWidth="1"/>
    <col min="1300" max="1300" width="13.140625" style="66" customWidth="1"/>
    <col min="1301" max="1528" width="9.140625" style="66"/>
    <col min="1529" max="1529" width="5.42578125" style="66" customWidth="1"/>
    <col min="1530" max="1530" width="56.140625" style="66" customWidth="1"/>
    <col min="1531" max="1531" width="8.7109375" style="66" customWidth="1"/>
    <col min="1532" max="1532" width="12.140625" style="66" customWidth="1"/>
    <col min="1533" max="1533" width="8.7109375" style="66" customWidth="1"/>
    <col min="1534" max="1534" width="12.140625" style="66" customWidth="1"/>
    <col min="1535" max="1535" width="8.7109375" style="66" customWidth="1"/>
    <col min="1536" max="1536" width="12.140625" style="66" customWidth="1"/>
    <col min="1537" max="1537" width="8.7109375" style="66" customWidth="1"/>
    <col min="1538" max="1538" width="12.140625" style="66" customWidth="1"/>
    <col min="1539" max="1539" width="8.7109375" style="66" customWidth="1"/>
    <col min="1540" max="1540" width="12.140625" style="66" customWidth="1"/>
    <col min="1541" max="1541" width="8.7109375" style="66" customWidth="1"/>
    <col min="1542" max="1542" width="12.140625" style="66" customWidth="1"/>
    <col min="1543" max="1543" width="8.7109375" style="66" customWidth="1"/>
    <col min="1544" max="1544" width="12.140625" style="66" customWidth="1"/>
    <col min="1545" max="1545" width="8.7109375" style="66" customWidth="1"/>
    <col min="1546" max="1546" width="12.140625" style="66" customWidth="1"/>
    <col min="1547" max="1547" width="8.7109375" style="66" customWidth="1"/>
    <col min="1548" max="1548" width="12.140625" style="66" customWidth="1"/>
    <col min="1549" max="1549" width="8.7109375" style="66" customWidth="1"/>
    <col min="1550" max="1550" width="12.140625" style="66" customWidth="1"/>
    <col min="1551" max="1551" width="8.7109375" style="66" customWidth="1"/>
    <col min="1552" max="1552" width="11.28515625" style="66" customWidth="1"/>
    <col min="1553" max="1553" width="11.28515625" style="66" bestFit="1" customWidth="1"/>
    <col min="1554" max="1554" width="9.140625" style="66"/>
    <col min="1555" max="1555" width="10.28515625" style="66" bestFit="1" customWidth="1"/>
    <col min="1556" max="1556" width="13.140625" style="66" customWidth="1"/>
    <col min="1557" max="1784" width="9.140625" style="66"/>
    <col min="1785" max="1785" width="5.42578125" style="66" customWidth="1"/>
    <col min="1786" max="1786" width="56.140625" style="66" customWidth="1"/>
    <col min="1787" max="1787" width="8.7109375" style="66" customWidth="1"/>
    <col min="1788" max="1788" width="12.140625" style="66" customWidth="1"/>
    <col min="1789" max="1789" width="8.7109375" style="66" customWidth="1"/>
    <col min="1790" max="1790" width="12.140625" style="66" customWidth="1"/>
    <col min="1791" max="1791" width="8.7109375" style="66" customWidth="1"/>
    <col min="1792" max="1792" width="12.140625" style="66" customWidth="1"/>
    <col min="1793" max="1793" width="8.7109375" style="66" customWidth="1"/>
    <col min="1794" max="1794" width="12.140625" style="66" customWidth="1"/>
    <col min="1795" max="1795" width="8.7109375" style="66" customWidth="1"/>
    <col min="1796" max="1796" width="12.140625" style="66" customWidth="1"/>
    <col min="1797" max="1797" width="8.7109375" style="66" customWidth="1"/>
    <col min="1798" max="1798" width="12.140625" style="66" customWidth="1"/>
    <col min="1799" max="1799" width="8.7109375" style="66" customWidth="1"/>
    <col min="1800" max="1800" width="12.140625" style="66" customWidth="1"/>
    <col min="1801" max="1801" width="8.7109375" style="66" customWidth="1"/>
    <col min="1802" max="1802" width="12.140625" style="66" customWidth="1"/>
    <col min="1803" max="1803" width="8.7109375" style="66" customWidth="1"/>
    <col min="1804" max="1804" width="12.140625" style="66" customWidth="1"/>
    <col min="1805" max="1805" width="8.7109375" style="66" customWidth="1"/>
    <col min="1806" max="1806" width="12.140625" style="66" customWidth="1"/>
    <col min="1807" max="1807" width="8.7109375" style="66" customWidth="1"/>
    <col min="1808" max="1808" width="11.28515625" style="66" customWidth="1"/>
    <col min="1809" max="1809" width="11.28515625" style="66" bestFit="1" customWidth="1"/>
    <col min="1810" max="1810" width="9.140625" style="66"/>
    <col min="1811" max="1811" width="10.28515625" style="66" bestFit="1" customWidth="1"/>
    <col min="1812" max="1812" width="13.140625" style="66" customWidth="1"/>
    <col min="1813" max="2040" width="9.140625" style="66"/>
    <col min="2041" max="2041" width="5.42578125" style="66" customWidth="1"/>
    <col min="2042" max="2042" width="56.140625" style="66" customWidth="1"/>
    <col min="2043" max="2043" width="8.7109375" style="66" customWidth="1"/>
    <col min="2044" max="2044" width="12.140625" style="66" customWidth="1"/>
    <col min="2045" max="2045" width="8.7109375" style="66" customWidth="1"/>
    <col min="2046" max="2046" width="12.140625" style="66" customWidth="1"/>
    <col min="2047" max="2047" width="8.7109375" style="66" customWidth="1"/>
    <col min="2048" max="2048" width="12.140625" style="66" customWidth="1"/>
    <col min="2049" max="2049" width="8.7109375" style="66" customWidth="1"/>
    <col min="2050" max="2050" width="12.140625" style="66" customWidth="1"/>
    <col min="2051" max="2051" width="8.7109375" style="66" customWidth="1"/>
    <col min="2052" max="2052" width="12.140625" style="66" customWidth="1"/>
    <col min="2053" max="2053" width="8.7109375" style="66" customWidth="1"/>
    <col min="2054" max="2054" width="12.140625" style="66" customWidth="1"/>
    <col min="2055" max="2055" width="8.7109375" style="66" customWidth="1"/>
    <col min="2056" max="2056" width="12.140625" style="66" customWidth="1"/>
    <col min="2057" max="2057" width="8.7109375" style="66" customWidth="1"/>
    <col min="2058" max="2058" width="12.140625" style="66" customWidth="1"/>
    <col min="2059" max="2059" width="8.7109375" style="66" customWidth="1"/>
    <col min="2060" max="2060" width="12.140625" style="66" customWidth="1"/>
    <col min="2061" max="2061" width="8.7109375" style="66" customWidth="1"/>
    <col min="2062" max="2062" width="12.140625" style="66" customWidth="1"/>
    <col min="2063" max="2063" width="8.7109375" style="66" customWidth="1"/>
    <col min="2064" max="2064" width="11.28515625" style="66" customWidth="1"/>
    <col min="2065" max="2065" width="11.28515625" style="66" bestFit="1" customWidth="1"/>
    <col min="2066" max="2066" width="9.140625" style="66"/>
    <col min="2067" max="2067" width="10.28515625" style="66" bestFit="1" customWidth="1"/>
    <col min="2068" max="2068" width="13.140625" style="66" customWidth="1"/>
    <col min="2069" max="2296" width="9.140625" style="66"/>
    <col min="2297" max="2297" width="5.42578125" style="66" customWidth="1"/>
    <col min="2298" max="2298" width="56.140625" style="66" customWidth="1"/>
    <col min="2299" max="2299" width="8.7109375" style="66" customWidth="1"/>
    <col min="2300" max="2300" width="12.140625" style="66" customWidth="1"/>
    <col min="2301" max="2301" width="8.7109375" style="66" customWidth="1"/>
    <col min="2302" max="2302" width="12.140625" style="66" customWidth="1"/>
    <col min="2303" max="2303" width="8.7109375" style="66" customWidth="1"/>
    <col min="2304" max="2304" width="12.140625" style="66" customWidth="1"/>
    <col min="2305" max="2305" width="8.7109375" style="66" customWidth="1"/>
    <col min="2306" max="2306" width="12.140625" style="66" customWidth="1"/>
    <col min="2307" max="2307" width="8.7109375" style="66" customWidth="1"/>
    <col min="2308" max="2308" width="12.140625" style="66" customWidth="1"/>
    <col min="2309" max="2309" width="8.7109375" style="66" customWidth="1"/>
    <col min="2310" max="2310" width="12.140625" style="66" customWidth="1"/>
    <col min="2311" max="2311" width="8.7109375" style="66" customWidth="1"/>
    <col min="2312" max="2312" width="12.140625" style="66" customWidth="1"/>
    <col min="2313" max="2313" width="8.7109375" style="66" customWidth="1"/>
    <col min="2314" max="2314" width="12.140625" style="66" customWidth="1"/>
    <col min="2315" max="2315" width="8.7109375" style="66" customWidth="1"/>
    <col min="2316" max="2316" width="12.140625" style="66" customWidth="1"/>
    <col min="2317" max="2317" width="8.7109375" style="66" customWidth="1"/>
    <col min="2318" max="2318" width="12.140625" style="66" customWidth="1"/>
    <col min="2319" max="2319" width="8.7109375" style="66" customWidth="1"/>
    <col min="2320" max="2320" width="11.28515625" style="66" customWidth="1"/>
    <col min="2321" max="2321" width="11.28515625" style="66" bestFit="1" customWidth="1"/>
    <col min="2322" max="2322" width="9.140625" style="66"/>
    <col min="2323" max="2323" width="10.28515625" style="66" bestFit="1" customWidth="1"/>
    <col min="2324" max="2324" width="13.140625" style="66" customWidth="1"/>
    <col min="2325" max="2552" width="9.140625" style="66"/>
    <col min="2553" max="2553" width="5.42578125" style="66" customWidth="1"/>
    <col min="2554" max="2554" width="56.140625" style="66" customWidth="1"/>
    <col min="2555" max="2555" width="8.7109375" style="66" customWidth="1"/>
    <col min="2556" max="2556" width="12.140625" style="66" customWidth="1"/>
    <col min="2557" max="2557" width="8.7109375" style="66" customWidth="1"/>
    <col min="2558" max="2558" width="12.140625" style="66" customWidth="1"/>
    <col min="2559" max="2559" width="8.7109375" style="66" customWidth="1"/>
    <col min="2560" max="2560" width="12.140625" style="66" customWidth="1"/>
    <col min="2561" max="2561" width="8.7109375" style="66" customWidth="1"/>
    <col min="2562" max="2562" width="12.140625" style="66" customWidth="1"/>
    <col min="2563" max="2563" width="8.7109375" style="66" customWidth="1"/>
    <col min="2564" max="2564" width="12.140625" style="66" customWidth="1"/>
    <col min="2565" max="2565" width="8.7109375" style="66" customWidth="1"/>
    <col min="2566" max="2566" width="12.140625" style="66" customWidth="1"/>
    <col min="2567" max="2567" width="8.7109375" style="66" customWidth="1"/>
    <col min="2568" max="2568" width="12.140625" style="66" customWidth="1"/>
    <col min="2569" max="2569" width="8.7109375" style="66" customWidth="1"/>
    <col min="2570" max="2570" width="12.140625" style="66" customWidth="1"/>
    <col min="2571" max="2571" width="8.7109375" style="66" customWidth="1"/>
    <col min="2572" max="2572" width="12.140625" style="66" customWidth="1"/>
    <col min="2573" max="2573" width="8.7109375" style="66" customWidth="1"/>
    <col min="2574" max="2574" width="12.140625" style="66" customWidth="1"/>
    <col min="2575" max="2575" width="8.7109375" style="66" customWidth="1"/>
    <col min="2576" max="2576" width="11.28515625" style="66" customWidth="1"/>
    <col min="2577" max="2577" width="11.28515625" style="66" bestFit="1" customWidth="1"/>
    <col min="2578" max="2578" width="9.140625" style="66"/>
    <col min="2579" max="2579" width="10.28515625" style="66" bestFit="1" customWidth="1"/>
    <col min="2580" max="2580" width="13.140625" style="66" customWidth="1"/>
    <col min="2581" max="2808" width="9.140625" style="66"/>
    <col min="2809" max="2809" width="5.42578125" style="66" customWidth="1"/>
    <col min="2810" max="2810" width="56.140625" style="66" customWidth="1"/>
    <col min="2811" max="2811" width="8.7109375" style="66" customWidth="1"/>
    <col min="2812" max="2812" width="12.140625" style="66" customWidth="1"/>
    <col min="2813" max="2813" width="8.7109375" style="66" customWidth="1"/>
    <col min="2814" max="2814" width="12.140625" style="66" customWidth="1"/>
    <col min="2815" max="2815" width="8.7109375" style="66" customWidth="1"/>
    <col min="2816" max="2816" width="12.140625" style="66" customWidth="1"/>
    <col min="2817" max="2817" width="8.7109375" style="66" customWidth="1"/>
    <col min="2818" max="2818" width="12.140625" style="66" customWidth="1"/>
    <col min="2819" max="2819" width="8.7109375" style="66" customWidth="1"/>
    <col min="2820" max="2820" width="12.140625" style="66" customWidth="1"/>
    <col min="2821" max="2821" width="8.7109375" style="66" customWidth="1"/>
    <col min="2822" max="2822" width="12.140625" style="66" customWidth="1"/>
    <col min="2823" max="2823" width="8.7109375" style="66" customWidth="1"/>
    <col min="2824" max="2824" width="12.140625" style="66" customWidth="1"/>
    <col min="2825" max="2825" width="8.7109375" style="66" customWidth="1"/>
    <col min="2826" max="2826" width="12.140625" style="66" customWidth="1"/>
    <col min="2827" max="2827" width="8.7109375" style="66" customWidth="1"/>
    <col min="2828" max="2828" width="12.140625" style="66" customWidth="1"/>
    <col min="2829" max="2829" width="8.7109375" style="66" customWidth="1"/>
    <col min="2830" max="2830" width="12.140625" style="66" customWidth="1"/>
    <col min="2831" max="2831" width="8.7109375" style="66" customWidth="1"/>
    <col min="2832" max="2832" width="11.28515625" style="66" customWidth="1"/>
    <col min="2833" max="2833" width="11.28515625" style="66" bestFit="1" customWidth="1"/>
    <col min="2834" max="2834" width="9.140625" style="66"/>
    <col min="2835" max="2835" width="10.28515625" style="66" bestFit="1" customWidth="1"/>
    <col min="2836" max="2836" width="13.140625" style="66" customWidth="1"/>
    <col min="2837" max="3064" width="9.140625" style="66"/>
    <col min="3065" max="3065" width="5.42578125" style="66" customWidth="1"/>
    <col min="3066" max="3066" width="56.140625" style="66" customWidth="1"/>
    <col min="3067" max="3067" width="8.7109375" style="66" customWidth="1"/>
    <col min="3068" max="3068" width="12.140625" style="66" customWidth="1"/>
    <col min="3069" max="3069" width="8.7109375" style="66" customWidth="1"/>
    <col min="3070" max="3070" width="12.140625" style="66" customWidth="1"/>
    <col min="3071" max="3071" width="8.7109375" style="66" customWidth="1"/>
    <col min="3072" max="3072" width="12.140625" style="66" customWidth="1"/>
    <col min="3073" max="3073" width="8.7109375" style="66" customWidth="1"/>
    <col min="3074" max="3074" width="12.140625" style="66" customWidth="1"/>
    <col min="3075" max="3075" width="8.7109375" style="66" customWidth="1"/>
    <col min="3076" max="3076" width="12.140625" style="66" customWidth="1"/>
    <col min="3077" max="3077" width="8.7109375" style="66" customWidth="1"/>
    <col min="3078" max="3078" width="12.140625" style="66" customWidth="1"/>
    <col min="3079" max="3079" width="8.7109375" style="66" customWidth="1"/>
    <col min="3080" max="3080" width="12.140625" style="66" customWidth="1"/>
    <col min="3081" max="3081" width="8.7109375" style="66" customWidth="1"/>
    <col min="3082" max="3082" width="12.140625" style="66" customWidth="1"/>
    <col min="3083" max="3083" width="8.7109375" style="66" customWidth="1"/>
    <col min="3084" max="3084" width="12.140625" style="66" customWidth="1"/>
    <col min="3085" max="3085" width="8.7109375" style="66" customWidth="1"/>
    <col min="3086" max="3086" width="12.140625" style="66" customWidth="1"/>
    <col min="3087" max="3087" width="8.7109375" style="66" customWidth="1"/>
    <col min="3088" max="3088" width="11.28515625" style="66" customWidth="1"/>
    <col min="3089" max="3089" width="11.28515625" style="66" bestFit="1" customWidth="1"/>
    <col min="3090" max="3090" width="9.140625" style="66"/>
    <col min="3091" max="3091" width="10.28515625" style="66" bestFit="1" customWidth="1"/>
    <col min="3092" max="3092" width="13.140625" style="66" customWidth="1"/>
    <col min="3093" max="3320" width="9.140625" style="66"/>
    <col min="3321" max="3321" width="5.42578125" style="66" customWidth="1"/>
    <col min="3322" max="3322" width="56.140625" style="66" customWidth="1"/>
    <col min="3323" max="3323" width="8.7109375" style="66" customWidth="1"/>
    <col min="3324" max="3324" width="12.140625" style="66" customWidth="1"/>
    <col min="3325" max="3325" width="8.7109375" style="66" customWidth="1"/>
    <col min="3326" max="3326" width="12.140625" style="66" customWidth="1"/>
    <col min="3327" max="3327" width="8.7109375" style="66" customWidth="1"/>
    <col min="3328" max="3328" width="12.140625" style="66" customWidth="1"/>
    <col min="3329" max="3329" width="8.7109375" style="66" customWidth="1"/>
    <col min="3330" max="3330" width="12.140625" style="66" customWidth="1"/>
    <col min="3331" max="3331" width="8.7109375" style="66" customWidth="1"/>
    <col min="3332" max="3332" width="12.140625" style="66" customWidth="1"/>
    <col min="3333" max="3333" width="8.7109375" style="66" customWidth="1"/>
    <col min="3334" max="3334" width="12.140625" style="66" customWidth="1"/>
    <col min="3335" max="3335" width="8.7109375" style="66" customWidth="1"/>
    <col min="3336" max="3336" width="12.140625" style="66" customWidth="1"/>
    <col min="3337" max="3337" width="8.7109375" style="66" customWidth="1"/>
    <col min="3338" max="3338" width="12.140625" style="66" customWidth="1"/>
    <col min="3339" max="3339" width="8.7109375" style="66" customWidth="1"/>
    <col min="3340" max="3340" width="12.140625" style="66" customWidth="1"/>
    <col min="3341" max="3341" width="8.7109375" style="66" customWidth="1"/>
    <col min="3342" max="3342" width="12.140625" style="66" customWidth="1"/>
    <col min="3343" max="3343" width="8.7109375" style="66" customWidth="1"/>
    <col min="3344" max="3344" width="11.28515625" style="66" customWidth="1"/>
    <col min="3345" max="3345" width="11.28515625" style="66" bestFit="1" customWidth="1"/>
    <col min="3346" max="3346" width="9.140625" style="66"/>
    <col min="3347" max="3347" width="10.28515625" style="66" bestFit="1" customWidth="1"/>
    <col min="3348" max="3348" width="13.140625" style="66" customWidth="1"/>
    <col min="3349" max="3576" width="9.140625" style="66"/>
    <col min="3577" max="3577" width="5.42578125" style="66" customWidth="1"/>
    <col min="3578" max="3578" width="56.140625" style="66" customWidth="1"/>
    <col min="3579" max="3579" width="8.7109375" style="66" customWidth="1"/>
    <col min="3580" max="3580" width="12.140625" style="66" customWidth="1"/>
    <col min="3581" max="3581" width="8.7109375" style="66" customWidth="1"/>
    <col min="3582" max="3582" width="12.140625" style="66" customWidth="1"/>
    <col min="3583" max="3583" width="8.7109375" style="66" customWidth="1"/>
    <col min="3584" max="3584" width="12.140625" style="66" customWidth="1"/>
    <col min="3585" max="3585" width="8.7109375" style="66" customWidth="1"/>
    <col min="3586" max="3586" width="12.140625" style="66" customWidth="1"/>
    <col min="3587" max="3587" width="8.7109375" style="66" customWidth="1"/>
    <col min="3588" max="3588" width="12.140625" style="66" customWidth="1"/>
    <col min="3589" max="3589" width="8.7109375" style="66" customWidth="1"/>
    <col min="3590" max="3590" width="12.140625" style="66" customWidth="1"/>
    <col min="3591" max="3591" width="8.7109375" style="66" customWidth="1"/>
    <col min="3592" max="3592" width="12.140625" style="66" customWidth="1"/>
    <col min="3593" max="3593" width="8.7109375" style="66" customWidth="1"/>
    <col min="3594" max="3594" width="12.140625" style="66" customWidth="1"/>
    <col min="3595" max="3595" width="8.7109375" style="66" customWidth="1"/>
    <col min="3596" max="3596" width="12.140625" style="66" customWidth="1"/>
    <col min="3597" max="3597" width="8.7109375" style="66" customWidth="1"/>
    <col min="3598" max="3598" width="12.140625" style="66" customWidth="1"/>
    <col min="3599" max="3599" width="8.7109375" style="66" customWidth="1"/>
    <col min="3600" max="3600" width="11.28515625" style="66" customWidth="1"/>
    <col min="3601" max="3601" width="11.28515625" style="66" bestFit="1" customWidth="1"/>
    <col min="3602" max="3602" width="9.140625" style="66"/>
    <col min="3603" max="3603" width="10.28515625" style="66" bestFit="1" customWidth="1"/>
    <col min="3604" max="3604" width="13.140625" style="66" customWidth="1"/>
    <col min="3605" max="3832" width="9.140625" style="66"/>
    <col min="3833" max="3833" width="5.42578125" style="66" customWidth="1"/>
    <col min="3834" max="3834" width="56.140625" style="66" customWidth="1"/>
    <col min="3835" max="3835" width="8.7109375" style="66" customWidth="1"/>
    <col min="3836" max="3836" width="12.140625" style="66" customWidth="1"/>
    <col min="3837" max="3837" width="8.7109375" style="66" customWidth="1"/>
    <col min="3838" max="3838" width="12.140625" style="66" customWidth="1"/>
    <col min="3839" max="3839" width="8.7109375" style="66" customWidth="1"/>
    <col min="3840" max="3840" width="12.140625" style="66" customWidth="1"/>
    <col min="3841" max="3841" width="8.7109375" style="66" customWidth="1"/>
    <col min="3842" max="3842" width="12.140625" style="66" customWidth="1"/>
    <col min="3843" max="3843" width="8.7109375" style="66" customWidth="1"/>
    <col min="3844" max="3844" width="12.140625" style="66" customWidth="1"/>
    <col min="3845" max="3845" width="8.7109375" style="66" customWidth="1"/>
    <col min="3846" max="3846" width="12.140625" style="66" customWidth="1"/>
    <col min="3847" max="3847" width="8.7109375" style="66" customWidth="1"/>
    <col min="3848" max="3848" width="12.140625" style="66" customWidth="1"/>
    <col min="3849" max="3849" width="8.7109375" style="66" customWidth="1"/>
    <col min="3850" max="3850" width="12.140625" style="66" customWidth="1"/>
    <col min="3851" max="3851" width="8.7109375" style="66" customWidth="1"/>
    <col min="3852" max="3852" width="12.140625" style="66" customWidth="1"/>
    <col min="3853" max="3853" width="8.7109375" style="66" customWidth="1"/>
    <col min="3854" max="3854" width="12.140625" style="66" customWidth="1"/>
    <col min="3855" max="3855" width="8.7109375" style="66" customWidth="1"/>
    <col min="3856" max="3856" width="11.28515625" style="66" customWidth="1"/>
    <col min="3857" max="3857" width="11.28515625" style="66" bestFit="1" customWidth="1"/>
    <col min="3858" max="3858" width="9.140625" style="66"/>
    <col min="3859" max="3859" width="10.28515625" style="66" bestFit="1" customWidth="1"/>
    <col min="3860" max="3860" width="13.140625" style="66" customWidth="1"/>
    <col min="3861" max="4088" width="9.140625" style="66"/>
    <col min="4089" max="4089" width="5.42578125" style="66" customWidth="1"/>
    <col min="4090" max="4090" width="56.140625" style="66" customWidth="1"/>
    <col min="4091" max="4091" width="8.7109375" style="66" customWidth="1"/>
    <col min="4092" max="4092" width="12.140625" style="66" customWidth="1"/>
    <col min="4093" max="4093" width="8.7109375" style="66" customWidth="1"/>
    <col min="4094" max="4094" width="12.140625" style="66" customWidth="1"/>
    <col min="4095" max="4095" width="8.7109375" style="66" customWidth="1"/>
    <col min="4096" max="4096" width="12.140625" style="66" customWidth="1"/>
    <col min="4097" max="4097" width="8.7109375" style="66" customWidth="1"/>
    <col min="4098" max="4098" width="12.140625" style="66" customWidth="1"/>
    <col min="4099" max="4099" width="8.7109375" style="66" customWidth="1"/>
    <col min="4100" max="4100" width="12.140625" style="66" customWidth="1"/>
    <col min="4101" max="4101" width="8.7109375" style="66" customWidth="1"/>
    <col min="4102" max="4102" width="12.140625" style="66" customWidth="1"/>
    <col min="4103" max="4103" width="8.7109375" style="66" customWidth="1"/>
    <col min="4104" max="4104" width="12.140625" style="66" customWidth="1"/>
    <col min="4105" max="4105" width="8.7109375" style="66" customWidth="1"/>
    <col min="4106" max="4106" width="12.140625" style="66" customWidth="1"/>
    <col min="4107" max="4107" width="8.7109375" style="66" customWidth="1"/>
    <col min="4108" max="4108" width="12.140625" style="66" customWidth="1"/>
    <col min="4109" max="4109" width="8.7109375" style="66" customWidth="1"/>
    <col min="4110" max="4110" width="12.140625" style="66" customWidth="1"/>
    <col min="4111" max="4111" width="8.7109375" style="66" customWidth="1"/>
    <col min="4112" max="4112" width="11.28515625" style="66" customWidth="1"/>
    <col min="4113" max="4113" width="11.28515625" style="66" bestFit="1" customWidth="1"/>
    <col min="4114" max="4114" width="9.140625" style="66"/>
    <col min="4115" max="4115" width="10.28515625" style="66" bestFit="1" customWidth="1"/>
    <col min="4116" max="4116" width="13.140625" style="66" customWidth="1"/>
    <col min="4117" max="4344" width="9.140625" style="66"/>
    <col min="4345" max="4345" width="5.42578125" style="66" customWidth="1"/>
    <col min="4346" max="4346" width="56.140625" style="66" customWidth="1"/>
    <col min="4347" max="4347" width="8.7109375" style="66" customWidth="1"/>
    <col min="4348" max="4348" width="12.140625" style="66" customWidth="1"/>
    <col min="4349" max="4349" width="8.7109375" style="66" customWidth="1"/>
    <col min="4350" max="4350" width="12.140625" style="66" customWidth="1"/>
    <col min="4351" max="4351" width="8.7109375" style="66" customWidth="1"/>
    <col min="4352" max="4352" width="12.140625" style="66" customWidth="1"/>
    <col min="4353" max="4353" width="8.7109375" style="66" customWidth="1"/>
    <col min="4354" max="4354" width="12.140625" style="66" customWidth="1"/>
    <col min="4355" max="4355" width="8.7109375" style="66" customWidth="1"/>
    <col min="4356" max="4356" width="12.140625" style="66" customWidth="1"/>
    <col min="4357" max="4357" width="8.7109375" style="66" customWidth="1"/>
    <col min="4358" max="4358" width="12.140625" style="66" customWidth="1"/>
    <col min="4359" max="4359" width="8.7109375" style="66" customWidth="1"/>
    <col min="4360" max="4360" width="12.140625" style="66" customWidth="1"/>
    <col min="4361" max="4361" width="8.7109375" style="66" customWidth="1"/>
    <col min="4362" max="4362" width="12.140625" style="66" customWidth="1"/>
    <col min="4363" max="4363" width="8.7109375" style="66" customWidth="1"/>
    <col min="4364" max="4364" width="12.140625" style="66" customWidth="1"/>
    <col min="4365" max="4365" width="8.7109375" style="66" customWidth="1"/>
    <col min="4366" max="4366" width="12.140625" style="66" customWidth="1"/>
    <col min="4367" max="4367" width="8.7109375" style="66" customWidth="1"/>
    <col min="4368" max="4368" width="11.28515625" style="66" customWidth="1"/>
    <col min="4369" max="4369" width="11.28515625" style="66" bestFit="1" customWidth="1"/>
    <col min="4370" max="4370" width="9.140625" style="66"/>
    <col min="4371" max="4371" width="10.28515625" style="66" bestFit="1" customWidth="1"/>
    <col min="4372" max="4372" width="13.140625" style="66" customWidth="1"/>
    <col min="4373" max="4600" width="9.140625" style="66"/>
    <col min="4601" max="4601" width="5.42578125" style="66" customWidth="1"/>
    <col min="4602" max="4602" width="56.140625" style="66" customWidth="1"/>
    <col min="4603" max="4603" width="8.7109375" style="66" customWidth="1"/>
    <col min="4604" max="4604" width="12.140625" style="66" customWidth="1"/>
    <col min="4605" max="4605" width="8.7109375" style="66" customWidth="1"/>
    <col min="4606" max="4606" width="12.140625" style="66" customWidth="1"/>
    <col min="4607" max="4607" width="8.7109375" style="66" customWidth="1"/>
    <col min="4608" max="4608" width="12.140625" style="66" customWidth="1"/>
    <col min="4609" max="4609" width="8.7109375" style="66" customWidth="1"/>
    <col min="4610" max="4610" width="12.140625" style="66" customWidth="1"/>
    <col min="4611" max="4611" width="8.7109375" style="66" customWidth="1"/>
    <col min="4612" max="4612" width="12.140625" style="66" customWidth="1"/>
    <col min="4613" max="4613" width="8.7109375" style="66" customWidth="1"/>
    <col min="4614" max="4614" width="12.140625" style="66" customWidth="1"/>
    <col min="4615" max="4615" width="8.7109375" style="66" customWidth="1"/>
    <col min="4616" max="4616" width="12.140625" style="66" customWidth="1"/>
    <col min="4617" max="4617" width="8.7109375" style="66" customWidth="1"/>
    <col min="4618" max="4618" width="12.140625" style="66" customWidth="1"/>
    <col min="4619" max="4619" width="8.7109375" style="66" customWidth="1"/>
    <col min="4620" max="4620" width="12.140625" style="66" customWidth="1"/>
    <col min="4621" max="4621" width="8.7109375" style="66" customWidth="1"/>
    <col min="4622" max="4622" width="12.140625" style="66" customWidth="1"/>
    <col min="4623" max="4623" width="8.7109375" style="66" customWidth="1"/>
    <col min="4624" max="4624" width="11.28515625" style="66" customWidth="1"/>
    <col min="4625" max="4625" width="11.28515625" style="66" bestFit="1" customWidth="1"/>
    <col min="4626" max="4626" width="9.140625" style="66"/>
    <col min="4627" max="4627" width="10.28515625" style="66" bestFit="1" customWidth="1"/>
    <col min="4628" max="4628" width="13.140625" style="66" customWidth="1"/>
    <col min="4629" max="4856" width="9.140625" style="66"/>
    <col min="4857" max="4857" width="5.42578125" style="66" customWidth="1"/>
    <col min="4858" max="4858" width="56.140625" style="66" customWidth="1"/>
    <col min="4859" max="4859" width="8.7109375" style="66" customWidth="1"/>
    <col min="4860" max="4860" width="12.140625" style="66" customWidth="1"/>
    <col min="4861" max="4861" width="8.7109375" style="66" customWidth="1"/>
    <col min="4862" max="4862" width="12.140625" style="66" customWidth="1"/>
    <col min="4863" max="4863" width="8.7109375" style="66" customWidth="1"/>
    <col min="4864" max="4864" width="12.140625" style="66" customWidth="1"/>
    <col min="4865" max="4865" width="8.7109375" style="66" customWidth="1"/>
    <col min="4866" max="4866" width="12.140625" style="66" customWidth="1"/>
    <col min="4867" max="4867" width="8.7109375" style="66" customWidth="1"/>
    <col min="4868" max="4868" width="12.140625" style="66" customWidth="1"/>
    <col min="4869" max="4869" width="8.7109375" style="66" customWidth="1"/>
    <col min="4870" max="4870" width="12.140625" style="66" customWidth="1"/>
    <col min="4871" max="4871" width="8.7109375" style="66" customWidth="1"/>
    <col min="4872" max="4872" width="12.140625" style="66" customWidth="1"/>
    <col min="4873" max="4873" width="8.7109375" style="66" customWidth="1"/>
    <col min="4874" max="4874" width="12.140625" style="66" customWidth="1"/>
    <col min="4875" max="4875" width="8.7109375" style="66" customWidth="1"/>
    <col min="4876" max="4876" width="12.140625" style="66" customWidth="1"/>
    <col min="4877" max="4877" width="8.7109375" style="66" customWidth="1"/>
    <col min="4878" max="4878" width="12.140625" style="66" customWidth="1"/>
    <col min="4879" max="4879" width="8.7109375" style="66" customWidth="1"/>
    <col min="4880" max="4880" width="11.28515625" style="66" customWidth="1"/>
    <col min="4881" max="4881" width="11.28515625" style="66" bestFit="1" customWidth="1"/>
    <col min="4882" max="4882" width="9.140625" style="66"/>
    <col min="4883" max="4883" width="10.28515625" style="66" bestFit="1" customWidth="1"/>
    <col min="4884" max="4884" width="13.140625" style="66" customWidth="1"/>
    <col min="4885" max="5112" width="9.140625" style="66"/>
    <col min="5113" max="5113" width="5.42578125" style="66" customWidth="1"/>
    <col min="5114" max="5114" width="56.140625" style="66" customWidth="1"/>
    <col min="5115" max="5115" width="8.7109375" style="66" customWidth="1"/>
    <col min="5116" max="5116" width="12.140625" style="66" customWidth="1"/>
    <col min="5117" max="5117" width="8.7109375" style="66" customWidth="1"/>
    <col min="5118" max="5118" width="12.140625" style="66" customWidth="1"/>
    <col min="5119" max="5119" width="8.7109375" style="66" customWidth="1"/>
    <col min="5120" max="5120" width="12.140625" style="66" customWidth="1"/>
    <col min="5121" max="5121" width="8.7109375" style="66" customWidth="1"/>
    <col min="5122" max="5122" width="12.140625" style="66" customWidth="1"/>
    <col min="5123" max="5123" width="8.7109375" style="66" customWidth="1"/>
    <col min="5124" max="5124" width="12.140625" style="66" customWidth="1"/>
    <col min="5125" max="5125" width="8.7109375" style="66" customWidth="1"/>
    <col min="5126" max="5126" width="12.140625" style="66" customWidth="1"/>
    <col min="5127" max="5127" width="8.7109375" style="66" customWidth="1"/>
    <col min="5128" max="5128" width="12.140625" style="66" customWidth="1"/>
    <col min="5129" max="5129" width="8.7109375" style="66" customWidth="1"/>
    <col min="5130" max="5130" width="12.140625" style="66" customWidth="1"/>
    <col min="5131" max="5131" width="8.7109375" style="66" customWidth="1"/>
    <col min="5132" max="5132" width="12.140625" style="66" customWidth="1"/>
    <col min="5133" max="5133" width="8.7109375" style="66" customWidth="1"/>
    <col min="5134" max="5134" width="12.140625" style="66" customWidth="1"/>
    <col min="5135" max="5135" width="8.7109375" style="66" customWidth="1"/>
    <col min="5136" max="5136" width="11.28515625" style="66" customWidth="1"/>
    <col min="5137" max="5137" width="11.28515625" style="66" bestFit="1" customWidth="1"/>
    <col min="5138" max="5138" width="9.140625" style="66"/>
    <col min="5139" max="5139" width="10.28515625" style="66" bestFit="1" customWidth="1"/>
    <col min="5140" max="5140" width="13.140625" style="66" customWidth="1"/>
    <col min="5141" max="5368" width="9.140625" style="66"/>
    <col min="5369" max="5369" width="5.42578125" style="66" customWidth="1"/>
    <col min="5370" max="5370" width="56.140625" style="66" customWidth="1"/>
    <col min="5371" max="5371" width="8.7109375" style="66" customWidth="1"/>
    <col min="5372" max="5372" width="12.140625" style="66" customWidth="1"/>
    <col min="5373" max="5373" width="8.7109375" style="66" customWidth="1"/>
    <col min="5374" max="5374" width="12.140625" style="66" customWidth="1"/>
    <col min="5375" max="5375" width="8.7109375" style="66" customWidth="1"/>
    <col min="5376" max="5376" width="12.140625" style="66" customWidth="1"/>
    <col min="5377" max="5377" width="8.7109375" style="66" customWidth="1"/>
    <col min="5378" max="5378" width="12.140625" style="66" customWidth="1"/>
    <col min="5379" max="5379" width="8.7109375" style="66" customWidth="1"/>
    <col min="5380" max="5380" width="12.140625" style="66" customWidth="1"/>
    <col min="5381" max="5381" width="8.7109375" style="66" customWidth="1"/>
    <col min="5382" max="5382" width="12.140625" style="66" customWidth="1"/>
    <col min="5383" max="5383" width="8.7109375" style="66" customWidth="1"/>
    <col min="5384" max="5384" width="12.140625" style="66" customWidth="1"/>
    <col min="5385" max="5385" width="8.7109375" style="66" customWidth="1"/>
    <col min="5386" max="5386" width="12.140625" style="66" customWidth="1"/>
    <col min="5387" max="5387" width="8.7109375" style="66" customWidth="1"/>
    <col min="5388" max="5388" width="12.140625" style="66" customWidth="1"/>
    <col min="5389" max="5389" width="8.7109375" style="66" customWidth="1"/>
    <col min="5390" max="5390" width="12.140625" style="66" customWidth="1"/>
    <col min="5391" max="5391" width="8.7109375" style="66" customWidth="1"/>
    <col min="5392" max="5392" width="11.28515625" style="66" customWidth="1"/>
    <col min="5393" max="5393" width="11.28515625" style="66" bestFit="1" customWidth="1"/>
    <col min="5394" max="5394" width="9.140625" style="66"/>
    <col min="5395" max="5395" width="10.28515625" style="66" bestFit="1" customWidth="1"/>
    <col min="5396" max="5396" width="13.140625" style="66" customWidth="1"/>
    <col min="5397" max="5624" width="9.140625" style="66"/>
    <col min="5625" max="5625" width="5.42578125" style="66" customWidth="1"/>
    <col min="5626" max="5626" width="56.140625" style="66" customWidth="1"/>
    <col min="5627" max="5627" width="8.7109375" style="66" customWidth="1"/>
    <col min="5628" max="5628" width="12.140625" style="66" customWidth="1"/>
    <col min="5629" max="5629" width="8.7109375" style="66" customWidth="1"/>
    <col min="5630" max="5630" width="12.140625" style="66" customWidth="1"/>
    <col min="5631" max="5631" width="8.7109375" style="66" customWidth="1"/>
    <col min="5632" max="5632" width="12.140625" style="66" customWidth="1"/>
    <col min="5633" max="5633" width="8.7109375" style="66" customWidth="1"/>
    <col min="5634" max="5634" width="12.140625" style="66" customWidth="1"/>
    <col min="5635" max="5635" width="8.7109375" style="66" customWidth="1"/>
    <col min="5636" max="5636" width="12.140625" style="66" customWidth="1"/>
    <col min="5637" max="5637" width="8.7109375" style="66" customWidth="1"/>
    <col min="5638" max="5638" width="12.140625" style="66" customWidth="1"/>
    <col min="5639" max="5639" width="8.7109375" style="66" customWidth="1"/>
    <col min="5640" max="5640" width="12.140625" style="66" customWidth="1"/>
    <col min="5641" max="5641" width="8.7109375" style="66" customWidth="1"/>
    <col min="5642" max="5642" width="12.140625" style="66" customWidth="1"/>
    <col min="5643" max="5643" width="8.7109375" style="66" customWidth="1"/>
    <col min="5644" max="5644" width="12.140625" style="66" customWidth="1"/>
    <col min="5645" max="5645" width="8.7109375" style="66" customWidth="1"/>
    <col min="5646" max="5646" width="12.140625" style="66" customWidth="1"/>
    <col min="5647" max="5647" width="8.7109375" style="66" customWidth="1"/>
    <col min="5648" max="5648" width="11.28515625" style="66" customWidth="1"/>
    <col min="5649" max="5649" width="11.28515625" style="66" bestFit="1" customWidth="1"/>
    <col min="5650" max="5650" width="9.140625" style="66"/>
    <col min="5651" max="5651" width="10.28515625" style="66" bestFit="1" customWidth="1"/>
    <col min="5652" max="5652" width="13.140625" style="66" customWidth="1"/>
    <col min="5653" max="5880" width="9.140625" style="66"/>
    <col min="5881" max="5881" width="5.42578125" style="66" customWidth="1"/>
    <col min="5882" max="5882" width="56.140625" style="66" customWidth="1"/>
    <col min="5883" max="5883" width="8.7109375" style="66" customWidth="1"/>
    <col min="5884" max="5884" width="12.140625" style="66" customWidth="1"/>
    <col min="5885" max="5885" width="8.7109375" style="66" customWidth="1"/>
    <col min="5886" max="5886" width="12.140625" style="66" customWidth="1"/>
    <col min="5887" max="5887" width="8.7109375" style="66" customWidth="1"/>
    <col min="5888" max="5888" width="12.140625" style="66" customWidth="1"/>
    <col min="5889" max="5889" width="8.7109375" style="66" customWidth="1"/>
    <col min="5890" max="5890" width="12.140625" style="66" customWidth="1"/>
    <col min="5891" max="5891" width="8.7109375" style="66" customWidth="1"/>
    <col min="5892" max="5892" width="12.140625" style="66" customWidth="1"/>
    <col min="5893" max="5893" width="8.7109375" style="66" customWidth="1"/>
    <col min="5894" max="5894" width="12.140625" style="66" customWidth="1"/>
    <col min="5895" max="5895" width="8.7109375" style="66" customWidth="1"/>
    <col min="5896" max="5896" width="12.140625" style="66" customWidth="1"/>
    <col min="5897" max="5897" width="8.7109375" style="66" customWidth="1"/>
    <col min="5898" max="5898" width="12.140625" style="66" customWidth="1"/>
    <col min="5899" max="5899" width="8.7109375" style="66" customWidth="1"/>
    <col min="5900" max="5900" width="12.140625" style="66" customWidth="1"/>
    <col min="5901" max="5901" width="8.7109375" style="66" customWidth="1"/>
    <col min="5902" max="5902" width="12.140625" style="66" customWidth="1"/>
    <col min="5903" max="5903" width="8.7109375" style="66" customWidth="1"/>
    <col min="5904" max="5904" width="11.28515625" style="66" customWidth="1"/>
    <col min="5905" max="5905" width="11.28515625" style="66" bestFit="1" customWidth="1"/>
    <col min="5906" max="5906" width="9.140625" style="66"/>
    <col min="5907" max="5907" width="10.28515625" style="66" bestFit="1" customWidth="1"/>
    <col min="5908" max="5908" width="13.140625" style="66" customWidth="1"/>
    <col min="5909" max="6136" width="9.140625" style="66"/>
    <col min="6137" max="6137" width="5.42578125" style="66" customWidth="1"/>
    <col min="6138" max="6138" width="56.140625" style="66" customWidth="1"/>
    <col min="6139" max="6139" width="8.7109375" style="66" customWidth="1"/>
    <col min="6140" max="6140" width="12.140625" style="66" customWidth="1"/>
    <col min="6141" max="6141" width="8.7109375" style="66" customWidth="1"/>
    <col min="6142" max="6142" width="12.140625" style="66" customWidth="1"/>
    <col min="6143" max="6143" width="8.7109375" style="66" customWidth="1"/>
    <col min="6144" max="6144" width="12.140625" style="66" customWidth="1"/>
    <col min="6145" max="6145" width="8.7109375" style="66" customWidth="1"/>
    <col min="6146" max="6146" width="12.140625" style="66" customWidth="1"/>
    <col min="6147" max="6147" width="8.7109375" style="66" customWidth="1"/>
    <col min="6148" max="6148" width="12.140625" style="66" customWidth="1"/>
    <col min="6149" max="6149" width="8.7109375" style="66" customWidth="1"/>
    <col min="6150" max="6150" width="12.140625" style="66" customWidth="1"/>
    <col min="6151" max="6151" width="8.7109375" style="66" customWidth="1"/>
    <col min="6152" max="6152" width="12.140625" style="66" customWidth="1"/>
    <col min="6153" max="6153" width="8.7109375" style="66" customWidth="1"/>
    <col min="6154" max="6154" width="12.140625" style="66" customWidth="1"/>
    <col min="6155" max="6155" width="8.7109375" style="66" customWidth="1"/>
    <col min="6156" max="6156" width="12.140625" style="66" customWidth="1"/>
    <col min="6157" max="6157" width="8.7109375" style="66" customWidth="1"/>
    <col min="6158" max="6158" width="12.140625" style="66" customWidth="1"/>
    <col min="6159" max="6159" width="8.7109375" style="66" customWidth="1"/>
    <col min="6160" max="6160" width="11.28515625" style="66" customWidth="1"/>
    <col min="6161" max="6161" width="11.28515625" style="66" bestFit="1" customWidth="1"/>
    <col min="6162" max="6162" width="9.140625" style="66"/>
    <col min="6163" max="6163" width="10.28515625" style="66" bestFit="1" customWidth="1"/>
    <col min="6164" max="6164" width="13.140625" style="66" customWidth="1"/>
    <col min="6165" max="6392" width="9.140625" style="66"/>
    <col min="6393" max="6393" width="5.42578125" style="66" customWidth="1"/>
    <col min="6394" max="6394" width="56.140625" style="66" customWidth="1"/>
    <col min="6395" max="6395" width="8.7109375" style="66" customWidth="1"/>
    <col min="6396" max="6396" width="12.140625" style="66" customWidth="1"/>
    <col min="6397" max="6397" width="8.7109375" style="66" customWidth="1"/>
    <col min="6398" max="6398" width="12.140625" style="66" customWidth="1"/>
    <col min="6399" max="6399" width="8.7109375" style="66" customWidth="1"/>
    <col min="6400" max="6400" width="12.140625" style="66" customWidth="1"/>
    <col min="6401" max="6401" width="8.7109375" style="66" customWidth="1"/>
    <col min="6402" max="6402" width="12.140625" style="66" customWidth="1"/>
    <col min="6403" max="6403" width="8.7109375" style="66" customWidth="1"/>
    <col min="6404" max="6404" width="12.140625" style="66" customWidth="1"/>
    <col min="6405" max="6405" width="8.7109375" style="66" customWidth="1"/>
    <col min="6406" max="6406" width="12.140625" style="66" customWidth="1"/>
    <col min="6407" max="6407" width="8.7109375" style="66" customWidth="1"/>
    <col min="6408" max="6408" width="12.140625" style="66" customWidth="1"/>
    <col min="6409" max="6409" width="8.7109375" style="66" customWidth="1"/>
    <col min="6410" max="6410" width="12.140625" style="66" customWidth="1"/>
    <col min="6411" max="6411" width="8.7109375" style="66" customWidth="1"/>
    <col min="6412" max="6412" width="12.140625" style="66" customWidth="1"/>
    <col min="6413" max="6413" width="8.7109375" style="66" customWidth="1"/>
    <col min="6414" max="6414" width="12.140625" style="66" customWidth="1"/>
    <col min="6415" max="6415" width="8.7109375" style="66" customWidth="1"/>
    <col min="6416" max="6416" width="11.28515625" style="66" customWidth="1"/>
    <col min="6417" max="6417" width="11.28515625" style="66" bestFit="1" customWidth="1"/>
    <col min="6418" max="6418" width="9.140625" style="66"/>
    <col min="6419" max="6419" width="10.28515625" style="66" bestFit="1" customWidth="1"/>
    <col min="6420" max="6420" width="13.140625" style="66" customWidth="1"/>
    <col min="6421" max="6648" width="9.140625" style="66"/>
    <col min="6649" max="6649" width="5.42578125" style="66" customWidth="1"/>
    <col min="6650" max="6650" width="56.140625" style="66" customWidth="1"/>
    <col min="6651" max="6651" width="8.7109375" style="66" customWidth="1"/>
    <col min="6652" max="6652" width="12.140625" style="66" customWidth="1"/>
    <col min="6653" max="6653" width="8.7109375" style="66" customWidth="1"/>
    <col min="6654" max="6654" width="12.140625" style="66" customWidth="1"/>
    <col min="6655" max="6655" width="8.7109375" style="66" customWidth="1"/>
    <col min="6656" max="6656" width="12.140625" style="66" customWidth="1"/>
    <col min="6657" max="6657" width="8.7109375" style="66" customWidth="1"/>
    <col min="6658" max="6658" width="12.140625" style="66" customWidth="1"/>
    <col min="6659" max="6659" width="8.7109375" style="66" customWidth="1"/>
    <col min="6660" max="6660" width="12.140625" style="66" customWidth="1"/>
    <col min="6661" max="6661" width="8.7109375" style="66" customWidth="1"/>
    <col min="6662" max="6662" width="12.140625" style="66" customWidth="1"/>
    <col min="6663" max="6663" width="8.7109375" style="66" customWidth="1"/>
    <col min="6664" max="6664" width="12.140625" style="66" customWidth="1"/>
    <col min="6665" max="6665" width="8.7109375" style="66" customWidth="1"/>
    <col min="6666" max="6666" width="12.140625" style="66" customWidth="1"/>
    <col min="6667" max="6667" width="8.7109375" style="66" customWidth="1"/>
    <col min="6668" max="6668" width="12.140625" style="66" customWidth="1"/>
    <col min="6669" max="6669" width="8.7109375" style="66" customWidth="1"/>
    <col min="6670" max="6670" width="12.140625" style="66" customWidth="1"/>
    <col min="6671" max="6671" width="8.7109375" style="66" customWidth="1"/>
    <col min="6672" max="6672" width="11.28515625" style="66" customWidth="1"/>
    <col min="6673" max="6673" width="11.28515625" style="66" bestFit="1" customWidth="1"/>
    <col min="6674" max="6674" width="9.140625" style="66"/>
    <col min="6675" max="6675" width="10.28515625" style="66" bestFit="1" customWidth="1"/>
    <col min="6676" max="6676" width="13.140625" style="66" customWidth="1"/>
    <col min="6677" max="6904" width="9.140625" style="66"/>
    <col min="6905" max="6905" width="5.42578125" style="66" customWidth="1"/>
    <col min="6906" max="6906" width="56.140625" style="66" customWidth="1"/>
    <col min="6907" max="6907" width="8.7109375" style="66" customWidth="1"/>
    <col min="6908" max="6908" width="12.140625" style="66" customWidth="1"/>
    <col min="6909" max="6909" width="8.7109375" style="66" customWidth="1"/>
    <col min="6910" max="6910" width="12.140625" style="66" customWidth="1"/>
    <col min="6911" max="6911" width="8.7109375" style="66" customWidth="1"/>
    <col min="6912" max="6912" width="12.140625" style="66" customWidth="1"/>
    <col min="6913" max="6913" width="8.7109375" style="66" customWidth="1"/>
    <col min="6914" max="6914" width="12.140625" style="66" customWidth="1"/>
    <col min="6915" max="6915" width="8.7109375" style="66" customWidth="1"/>
    <col min="6916" max="6916" width="12.140625" style="66" customWidth="1"/>
    <col min="6917" max="6917" width="8.7109375" style="66" customWidth="1"/>
    <col min="6918" max="6918" width="12.140625" style="66" customWidth="1"/>
    <col min="6919" max="6919" width="8.7109375" style="66" customWidth="1"/>
    <col min="6920" max="6920" width="12.140625" style="66" customWidth="1"/>
    <col min="6921" max="6921" width="8.7109375" style="66" customWidth="1"/>
    <col min="6922" max="6922" width="12.140625" style="66" customWidth="1"/>
    <col min="6923" max="6923" width="8.7109375" style="66" customWidth="1"/>
    <col min="6924" max="6924" width="12.140625" style="66" customWidth="1"/>
    <col min="6925" max="6925" width="8.7109375" style="66" customWidth="1"/>
    <col min="6926" max="6926" width="12.140625" style="66" customWidth="1"/>
    <col min="6927" max="6927" width="8.7109375" style="66" customWidth="1"/>
    <col min="6928" max="6928" width="11.28515625" style="66" customWidth="1"/>
    <col min="6929" max="6929" width="11.28515625" style="66" bestFit="1" customWidth="1"/>
    <col min="6930" max="6930" width="9.140625" style="66"/>
    <col min="6931" max="6931" width="10.28515625" style="66" bestFit="1" customWidth="1"/>
    <col min="6932" max="6932" width="13.140625" style="66" customWidth="1"/>
    <col min="6933" max="7160" width="9.140625" style="66"/>
    <col min="7161" max="7161" width="5.42578125" style="66" customWidth="1"/>
    <col min="7162" max="7162" width="56.140625" style="66" customWidth="1"/>
    <col min="7163" max="7163" width="8.7109375" style="66" customWidth="1"/>
    <col min="7164" max="7164" width="12.140625" style="66" customWidth="1"/>
    <col min="7165" max="7165" width="8.7109375" style="66" customWidth="1"/>
    <col min="7166" max="7166" width="12.140625" style="66" customWidth="1"/>
    <col min="7167" max="7167" width="8.7109375" style="66" customWidth="1"/>
    <col min="7168" max="7168" width="12.140625" style="66" customWidth="1"/>
    <col min="7169" max="7169" width="8.7109375" style="66" customWidth="1"/>
    <col min="7170" max="7170" width="12.140625" style="66" customWidth="1"/>
    <col min="7171" max="7171" width="8.7109375" style="66" customWidth="1"/>
    <col min="7172" max="7172" width="12.140625" style="66" customWidth="1"/>
    <col min="7173" max="7173" width="8.7109375" style="66" customWidth="1"/>
    <col min="7174" max="7174" width="12.140625" style="66" customWidth="1"/>
    <col min="7175" max="7175" width="8.7109375" style="66" customWidth="1"/>
    <col min="7176" max="7176" width="12.140625" style="66" customWidth="1"/>
    <col min="7177" max="7177" width="8.7109375" style="66" customWidth="1"/>
    <col min="7178" max="7178" width="12.140625" style="66" customWidth="1"/>
    <col min="7179" max="7179" width="8.7109375" style="66" customWidth="1"/>
    <col min="7180" max="7180" width="12.140625" style="66" customWidth="1"/>
    <col min="7181" max="7181" width="8.7109375" style="66" customWidth="1"/>
    <col min="7182" max="7182" width="12.140625" style="66" customWidth="1"/>
    <col min="7183" max="7183" width="8.7109375" style="66" customWidth="1"/>
    <col min="7184" max="7184" width="11.28515625" style="66" customWidth="1"/>
    <col min="7185" max="7185" width="11.28515625" style="66" bestFit="1" customWidth="1"/>
    <col min="7186" max="7186" width="9.140625" style="66"/>
    <col min="7187" max="7187" width="10.28515625" style="66" bestFit="1" customWidth="1"/>
    <col min="7188" max="7188" width="13.140625" style="66" customWidth="1"/>
    <col min="7189" max="7416" width="9.140625" style="66"/>
    <col min="7417" max="7417" width="5.42578125" style="66" customWidth="1"/>
    <col min="7418" max="7418" width="56.140625" style="66" customWidth="1"/>
    <col min="7419" max="7419" width="8.7109375" style="66" customWidth="1"/>
    <col min="7420" max="7420" width="12.140625" style="66" customWidth="1"/>
    <col min="7421" max="7421" width="8.7109375" style="66" customWidth="1"/>
    <col min="7422" max="7422" width="12.140625" style="66" customWidth="1"/>
    <col min="7423" max="7423" width="8.7109375" style="66" customWidth="1"/>
    <col min="7424" max="7424" width="12.140625" style="66" customWidth="1"/>
    <col min="7425" max="7425" width="8.7109375" style="66" customWidth="1"/>
    <col min="7426" max="7426" width="12.140625" style="66" customWidth="1"/>
    <col min="7427" max="7427" width="8.7109375" style="66" customWidth="1"/>
    <col min="7428" max="7428" width="12.140625" style="66" customWidth="1"/>
    <col min="7429" max="7429" width="8.7109375" style="66" customWidth="1"/>
    <col min="7430" max="7430" width="12.140625" style="66" customWidth="1"/>
    <col min="7431" max="7431" width="8.7109375" style="66" customWidth="1"/>
    <col min="7432" max="7432" width="12.140625" style="66" customWidth="1"/>
    <col min="7433" max="7433" width="8.7109375" style="66" customWidth="1"/>
    <col min="7434" max="7434" width="12.140625" style="66" customWidth="1"/>
    <col min="7435" max="7435" width="8.7109375" style="66" customWidth="1"/>
    <col min="7436" max="7436" width="12.140625" style="66" customWidth="1"/>
    <col min="7437" max="7437" width="8.7109375" style="66" customWidth="1"/>
    <col min="7438" max="7438" width="12.140625" style="66" customWidth="1"/>
    <col min="7439" max="7439" width="8.7109375" style="66" customWidth="1"/>
    <col min="7440" max="7440" width="11.28515625" style="66" customWidth="1"/>
    <col min="7441" max="7441" width="11.28515625" style="66" bestFit="1" customWidth="1"/>
    <col min="7442" max="7442" width="9.140625" style="66"/>
    <col min="7443" max="7443" width="10.28515625" style="66" bestFit="1" customWidth="1"/>
    <col min="7444" max="7444" width="13.140625" style="66" customWidth="1"/>
    <col min="7445" max="7672" width="9.140625" style="66"/>
    <col min="7673" max="7673" width="5.42578125" style="66" customWidth="1"/>
    <col min="7674" max="7674" width="56.140625" style="66" customWidth="1"/>
    <col min="7675" max="7675" width="8.7109375" style="66" customWidth="1"/>
    <col min="7676" max="7676" width="12.140625" style="66" customWidth="1"/>
    <col min="7677" max="7677" width="8.7109375" style="66" customWidth="1"/>
    <col min="7678" max="7678" width="12.140625" style="66" customWidth="1"/>
    <col min="7679" max="7679" width="8.7109375" style="66" customWidth="1"/>
    <col min="7680" max="7680" width="12.140625" style="66" customWidth="1"/>
    <col min="7681" max="7681" width="8.7109375" style="66" customWidth="1"/>
    <col min="7682" max="7682" width="12.140625" style="66" customWidth="1"/>
    <col min="7683" max="7683" width="8.7109375" style="66" customWidth="1"/>
    <col min="7684" max="7684" width="12.140625" style="66" customWidth="1"/>
    <col min="7685" max="7685" width="8.7109375" style="66" customWidth="1"/>
    <col min="7686" max="7686" width="12.140625" style="66" customWidth="1"/>
    <col min="7687" max="7687" width="8.7109375" style="66" customWidth="1"/>
    <col min="7688" max="7688" width="12.140625" style="66" customWidth="1"/>
    <col min="7689" max="7689" width="8.7109375" style="66" customWidth="1"/>
    <col min="7690" max="7690" width="12.140625" style="66" customWidth="1"/>
    <col min="7691" max="7691" width="8.7109375" style="66" customWidth="1"/>
    <col min="7692" max="7692" width="12.140625" style="66" customWidth="1"/>
    <col min="7693" max="7693" width="8.7109375" style="66" customWidth="1"/>
    <col min="7694" max="7694" width="12.140625" style="66" customWidth="1"/>
    <col min="7695" max="7695" width="8.7109375" style="66" customWidth="1"/>
    <col min="7696" max="7696" width="11.28515625" style="66" customWidth="1"/>
    <col min="7697" max="7697" width="11.28515625" style="66" bestFit="1" customWidth="1"/>
    <col min="7698" max="7698" width="9.140625" style="66"/>
    <col min="7699" max="7699" width="10.28515625" style="66" bestFit="1" customWidth="1"/>
    <col min="7700" max="7700" width="13.140625" style="66" customWidth="1"/>
    <col min="7701" max="7928" width="9.140625" style="66"/>
    <col min="7929" max="7929" width="5.42578125" style="66" customWidth="1"/>
    <col min="7930" max="7930" width="56.140625" style="66" customWidth="1"/>
    <col min="7931" max="7931" width="8.7109375" style="66" customWidth="1"/>
    <col min="7932" max="7932" width="12.140625" style="66" customWidth="1"/>
    <col min="7933" max="7933" width="8.7109375" style="66" customWidth="1"/>
    <col min="7934" max="7934" width="12.140625" style="66" customWidth="1"/>
    <col min="7935" max="7935" width="8.7109375" style="66" customWidth="1"/>
    <col min="7936" max="7936" width="12.140625" style="66" customWidth="1"/>
    <col min="7937" max="7937" width="8.7109375" style="66" customWidth="1"/>
    <col min="7938" max="7938" width="12.140625" style="66" customWidth="1"/>
    <col min="7939" max="7939" width="8.7109375" style="66" customWidth="1"/>
    <col min="7940" max="7940" width="12.140625" style="66" customWidth="1"/>
    <col min="7941" max="7941" width="8.7109375" style="66" customWidth="1"/>
    <col min="7942" max="7942" width="12.140625" style="66" customWidth="1"/>
    <col min="7943" max="7943" width="8.7109375" style="66" customWidth="1"/>
    <col min="7944" max="7944" width="12.140625" style="66" customWidth="1"/>
    <col min="7945" max="7945" width="8.7109375" style="66" customWidth="1"/>
    <col min="7946" max="7946" width="12.140625" style="66" customWidth="1"/>
    <col min="7947" max="7947" width="8.7109375" style="66" customWidth="1"/>
    <col min="7948" max="7948" width="12.140625" style="66" customWidth="1"/>
    <col min="7949" max="7949" width="8.7109375" style="66" customWidth="1"/>
    <col min="7950" max="7950" width="12.140625" style="66" customWidth="1"/>
    <col min="7951" max="7951" width="8.7109375" style="66" customWidth="1"/>
    <col min="7952" max="7952" width="11.28515625" style="66" customWidth="1"/>
    <col min="7953" max="7953" width="11.28515625" style="66" bestFit="1" customWidth="1"/>
    <col min="7954" max="7954" width="9.140625" style="66"/>
    <col min="7955" max="7955" width="10.28515625" style="66" bestFit="1" customWidth="1"/>
    <col min="7956" max="7956" width="13.140625" style="66" customWidth="1"/>
    <col min="7957" max="8184" width="9.140625" style="66"/>
    <col min="8185" max="8185" width="5.42578125" style="66" customWidth="1"/>
    <col min="8186" max="8186" width="56.140625" style="66" customWidth="1"/>
    <col min="8187" max="8187" width="8.7109375" style="66" customWidth="1"/>
    <col min="8188" max="8188" width="12.140625" style="66" customWidth="1"/>
    <col min="8189" max="8189" width="8.7109375" style="66" customWidth="1"/>
    <col min="8190" max="8190" width="12.140625" style="66" customWidth="1"/>
    <col min="8191" max="8191" width="8.7109375" style="66" customWidth="1"/>
    <col min="8192" max="8192" width="12.140625" style="66" customWidth="1"/>
    <col min="8193" max="8193" width="8.7109375" style="66" customWidth="1"/>
    <col min="8194" max="8194" width="12.140625" style="66" customWidth="1"/>
    <col min="8195" max="8195" width="8.7109375" style="66" customWidth="1"/>
    <col min="8196" max="8196" width="12.140625" style="66" customWidth="1"/>
    <col min="8197" max="8197" width="8.7109375" style="66" customWidth="1"/>
    <col min="8198" max="8198" width="12.140625" style="66" customWidth="1"/>
    <col min="8199" max="8199" width="8.7109375" style="66" customWidth="1"/>
    <col min="8200" max="8200" width="12.140625" style="66" customWidth="1"/>
    <col min="8201" max="8201" width="8.7109375" style="66" customWidth="1"/>
    <col min="8202" max="8202" width="12.140625" style="66" customWidth="1"/>
    <col min="8203" max="8203" width="8.7109375" style="66" customWidth="1"/>
    <col min="8204" max="8204" width="12.140625" style="66" customWidth="1"/>
    <col min="8205" max="8205" width="8.7109375" style="66" customWidth="1"/>
    <col min="8206" max="8206" width="12.140625" style="66" customWidth="1"/>
    <col min="8207" max="8207" width="8.7109375" style="66" customWidth="1"/>
    <col min="8208" max="8208" width="11.28515625" style="66" customWidth="1"/>
    <col min="8209" max="8209" width="11.28515625" style="66" bestFit="1" customWidth="1"/>
    <col min="8210" max="8210" width="9.140625" style="66"/>
    <col min="8211" max="8211" width="10.28515625" style="66" bestFit="1" customWidth="1"/>
    <col min="8212" max="8212" width="13.140625" style="66" customWidth="1"/>
    <col min="8213" max="8440" width="9.140625" style="66"/>
    <col min="8441" max="8441" width="5.42578125" style="66" customWidth="1"/>
    <col min="8442" max="8442" width="56.140625" style="66" customWidth="1"/>
    <col min="8443" max="8443" width="8.7109375" style="66" customWidth="1"/>
    <col min="8444" max="8444" width="12.140625" style="66" customWidth="1"/>
    <col min="8445" max="8445" width="8.7109375" style="66" customWidth="1"/>
    <col min="8446" max="8446" width="12.140625" style="66" customWidth="1"/>
    <col min="8447" max="8447" width="8.7109375" style="66" customWidth="1"/>
    <col min="8448" max="8448" width="12.140625" style="66" customWidth="1"/>
    <col min="8449" max="8449" width="8.7109375" style="66" customWidth="1"/>
    <col min="8450" max="8450" width="12.140625" style="66" customWidth="1"/>
    <col min="8451" max="8451" width="8.7109375" style="66" customWidth="1"/>
    <col min="8452" max="8452" width="12.140625" style="66" customWidth="1"/>
    <col min="8453" max="8453" width="8.7109375" style="66" customWidth="1"/>
    <col min="8454" max="8454" width="12.140625" style="66" customWidth="1"/>
    <col min="8455" max="8455" width="8.7109375" style="66" customWidth="1"/>
    <col min="8456" max="8456" width="12.140625" style="66" customWidth="1"/>
    <col min="8457" max="8457" width="8.7109375" style="66" customWidth="1"/>
    <col min="8458" max="8458" width="12.140625" style="66" customWidth="1"/>
    <col min="8459" max="8459" width="8.7109375" style="66" customWidth="1"/>
    <col min="8460" max="8460" width="12.140625" style="66" customWidth="1"/>
    <col min="8461" max="8461" width="8.7109375" style="66" customWidth="1"/>
    <col min="8462" max="8462" width="12.140625" style="66" customWidth="1"/>
    <col min="8463" max="8463" width="8.7109375" style="66" customWidth="1"/>
    <col min="8464" max="8464" width="11.28515625" style="66" customWidth="1"/>
    <col min="8465" max="8465" width="11.28515625" style="66" bestFit="1" customWidth="1"/>
    <col min="8466" max="8466" width="9.140625" style="66"/>
    <col min="8467" max="8467" width="10.28515625" style="66" bestFit="1" customWidth="1"/>
    <col min="8468" max="8468" width="13.140625" style="66" customWidth="1"/>
    <col min="8469" max="8696" width="9.140625" style="66"/>
    <col min="8697" max="8697" width="5.42578125" style="66" customWidth="1"/>
    <col min="8698" max="8698" width="56.140625" style="66" customWidth="1"/>
    <col min="8699" max="8699" width="8.7109375" style="66" customWidth="1"/>
    <col min="8700" max="8700" width="12.140625" style="66" customWidth="1"/>
    <col min="8701" max="8701" width="8.7109375" style="66" customWidth="1"/>
    <col min="8702" max="8702" width="12.140625" style="66" customWidth="1"/>
    <col min="8703" max="8703" width="8.7109375" style="66" customWidth="1"/>
    <col min="8704" max="8704" width="12.140625" style="66" customWidth="1"/>
    <col min="8705" max="8705" width="8.7109375" style="66" customWidth="1"/>
    <col min="8706" max="8706" width="12.140625" style="66" customWidth="1"/>
    <col min="8707" max="8707" width="8.7109375" style="66" customWidth="1"/>
    <col min="8708" max="8708" width="12.140625" style="66" customWidth="1"/>
    <col min="8709" max="8709" width="8.7109375" style="66" customWidth="1"/>
    <col min="8710" max="8710" width="12.140625" style="66" customWidth="1"/>
    <col min="8711" max="8711" width="8.7109375" style="66" customWidth="1"/>
    <col min="8712" max="8712" width="12.140625" style="66" customWidth="1"/>
    <col min="8713" max="8713" width="8.7109375" style="66" customWidth="1"/>
    <col min="8714" max="8714" width="12.140625" style="66" customWidth="1"/>
    <col min="8715" max="8715" width="8.7109375" style="66" customWidth="1"/>
    <col min="8716" max="8716" width="12.140625" style="66" customWidth="1"/>
    <col min="8717" max="8717" width="8.7109375" style="66" customWidth="1"/>
    <col min="8718" max="8718" width="12.140625" style="66" customWidth="1"/>
    <col min="8719" max="8719" width="8.7109375" style="66" customWidth="1"/>
    <col min="8720" max="8720" width="11.28515625" style="66" customWidth="1"/>
    <col min="8721" max="8721" width="11.28515625" style="66" bestFit="1" customWidth="1"/>
    <col min="8722" max="8722" width="9.140625" style="66"/>
    <col min="8723" max="8723" width="10.28515625" style="66" bestFit="1" customWidth="1"/>
    <col min="8724" max="8724" width="13.140625" style="66" customWidth="1"/>
    <col min="8725" max="8952" width="9.140625" style="66"/>
    <col min="8953" max="8953" width="5.42578125" style="66" customWidth="1"/>
    <col min="8954" max="8954" width="56.140625" style="66" customWidth="1"/>
    <col min="8955" max="8955" width="8.7109375" style="66" customWidth="1"/>
    <col min="8956" max="8956" width="12.140625" style="66" customWidth="1"/>
    <col min="8957" max="8957" width="8.7109375" style="66" customWidth="1"/>
    <col min="8958" max="8958" width="12.140625" style="66" customWidth="1"/>
    <col min="8959" max="8959" width="8.7109375" style="66" customWidth="1"/>
    <col min="8960" max="8960" width="12.140625" style="66" customWidth="1"/>
    <col min="8961" max="8961" width="8.7109375" style="66" customWidth="1"/>
    <col min="8962" max="8962" width="12.140625" style="66" customWidth="1"/>
    <col min="8963" max="8963" width="8.7109375" style="66" customWidth="1"/>
    <col min="8964" max="8964" width="12.140625" style="66" customWidth="1"/>
    <col min="8965" max="8965" width="8.7109375" style="66" customWidth="1"/>
    <col min="8966" max="8966" width="12.140625" style="66" customWidth="1"/>
    <col min="8967" max="8967" width="8.7109375" style="66" customWidth="1"/>
    <col min="8968" max="8968" width="12.140625" style="66" customWidth="1"/>
    <col min="8969" max="8969" width="8.7109375" style="66" customWidth="1"/>
    <col min="8970" max="8970" width="12.140625" style="66" customWidth="1"/>
    <col min="8971" max="8971" width="8.7109375" style="66" customWidth="1"/>
    <col min="8972" max="8972" width="12.140625" style="66" customWidth="1"/>
    <col min="8973" max="8973" width="8.7109375" style="66" customWidth="1"/>
    <col min="8974" max="8974" width="12.140625" style="66" customWidth="1"/>
    <col min="8975" max="8975" width="8.7109375" style="66" customWidth="1"/>
    <col min="8976" max="8976" width="11.28515625" style="66" customWidth="1"/>
    <col min="8977" max="8977" width="11.28515625" style="66" bestFit="1" customWidth="1"/>
    <col min="8978" max="8978" width="9.140625" style="66"/>
    <col min="8979" max="8979" width="10.28515625" style="66" bestFit="1" customWidth="1"/>
    <col min="8980" max="8980" width="13.140625" style="66" customWidth="1"/>
    <col min="8981" max="9208" width="9.140625" style="66"/>
    <col min="9209" max="9209" width="5.42578125" style="66" customWidth="1"/>
    <col min="9210" max="9210" width="56.140625" style="66" customWidth="1"/>
    <col min="9211" max="9211" width="8.7109375" style="66" customWidth="1"/>
    <col min="9212" max="9212" width="12.140625" style="66" customWidth="1"/>
    <col min="9213" max="9213" width="8.7109375" style="66" customWidth="1"/>
    <col min="9214" max="9214" width="12.140625" style="66" customWidth="1"/>
    <col min="9215" max="9215" width="8.7109375" style="66" customWidth="1"/>
    <col min="9216" max="9216" width="12.140625" style="66" customWidth="1"/>
    <col min="9217" max="9217" width="8.7109375" style="66" customWidth="1"/>
    <col min="9218" max="9218" width="12.140625" style="66" customWidth="1"/>
    <col min="9219" max="9219" width="8.7109375" style="66" customWidth="1"/>
    <col min="9220" max="9220" width="12.140625" style="66" customWidth="1"/>
    <col min="9221" max="9221" width="8.7109375" style="66" customWidth="1"/>
    <col min="9222" max="9222" width="12.140625" style="66" customWidth="1"/>
    <col min="9223" max="9223" width="8.7109375" style="66" customWidth="1"/>
    <col min="9224" max="9224" width="12.140625" style="66" customWidth="1"/>
    <col min="9225" max="9225" width="8.7109375" style="66" customWidth="1"/>
    <col min="9226" max="9226" width="12.140625" style="66" customWidth="1"/>
    <col min="9227" max="9227" width="8.7109375" style="66" customWidth="1"/>
    <col min="9228" max="9228" width="12.140625" style="66" customWidth="1"/>
    <col min="9229" max="9229" width="8.7109375" style="66" customWidth="1"/>
    <col min="9230" max="9230" width="12.140625" style="66" customWidth="1"/>
    <col min="9231" max="9231" width="8.7109375" style="66" customWidth="1"/>
    <col min="9232" max="9232" width="11.28515625" style="66" customWidth="1"/>
    <col min="9233" max="9233" width="11.28515625" style="66" bestFit="1" customWidth="1"/>
    <col min="9234" max="9234" width="9.140625" style="66"/>
    <col min="9235" max="9235" width="10.28515625" style="66" bestFit="1" customWidth="1"/>
    <col min="9236" max="9236" width="13.140625" style="66" customWidth="1"/>
    <col min="9237" max="9464" width="9.140625" style="66"/>
    <col min="9465" max="9465" width="5.42578125" style="66" customWidth="1"/>
    <col min="9466" max="9466" width="56.140625" style="66" customWidth="1"/>
    <col min="9467" max="9467" width="8.7109375" style="66" customWidth="1"/>
    <col min="9468" max="9468" width="12.140625" style="66" customWidth="1"/>
    <col min="9469" max="9469" width="8.7109375" style="66" customWidth="1"/>
    <col min="9470" max="9470" width="12.140625" style="66" customWidth="1"/>
    <col min="9471" max="9471" width="8.7109375" style="66" customWidth="1"/>
    <col min="9472" max="9472" width="12.140625" style="66" customWidth="1"/>
    <col min="9473" max="9473" width="8.7109375" style="66" customWidth="1"/>
    <col min="9474" max="9474" width="12.140625" style="66" customWidth="1"/>
    <col min="9475" max="9475" width="8.7109375" style="66" customWidth="1"/>
    <col min="9476" max="9476" width="12.140625" style="66" customWidth="1"/>
    <col min="9477" max="9477" width="8.7109375" style="66" customWidth="1"/>
    <col min="9478" max="9478" width="12.140625" style="66" customWidth="1"/>
    <col min="9479" max="9479" width="8.7109375" style="66" customWidth="1"/>
    <col min="9480" max="9480" width="12.140625" style="66" customWidth="1"/>
    <col min="9481" max="9481" width="8.7109375" style="66" customWidth="1"/>
    <col min="9482" max="9482" width="12.140625" style="66" customWidth="1"/>
    <col min="9483" max="9483" width="8.7109375" style="66" customWidth="1"/>
    <col min="9484" max="9484" width="12.140625" style="66" customWidth="1"/>
    <col min="9485" max="9485" width="8.7109375" style="66" customWidth="1"/>
    <col min="9486" max="9486" width="12.140625" style="66" customWidth="1"/>
    <col min="9487" max="9487" width="8.7109375" style="66" customWidth="1"/>
    <col min="9488" max="9488" width="11.28515625" style="66" customWidth="1"/>
    <col min="9489" max="9489" width="11.28515625" style="66" bestFit="1" customWidth="1"/>
    <col min="9490" max="9490" width="9.140625" style="66"/>
    <col min="9491" max="9491" width="10.28515625" style="66" bestFit="1" customWidth="1"/>
    <col min="9492" max="9492" width="13.140625" style="66" customWidth="1"/>
    <col min="9493" max="9720" width="9.140625" style="66"/>
    <col min="9721" max="9721" width="5.42578125" style="66" customWidth="1"/>
    <col min="9722" max="9722" width="56.140625" style="66" customWidth="1"/>
    <col min="9723" max="9723" width="8.7109375" style="66" customWidth="1"/>
    <col min="9724" max="9724" width="12.140625" style="66" customWidth="1"/>
    <col min="9725" max="9725" width="8.7109375" style="66" customWidth="1"/>
    <col min="9726" max="9726" width="12.140625" style="66" customWidth="1"/>
    <col min="9727" max="9727" width="8.7109375" style="66" customWidth="1"/>
    <col min="9728" max="9728" width="12.140625" style="66" customWidth="1"/>
    <col min="9729" max="9729" width="8.7109375" style="66" customWidth="1"/>
    <col min="9730" max="9730" width="12.140625" style="66" customWidth="1"/>
    <col min="9731" max="9731" width="8.7109375" style="66" customWidth="1"/>
    <col min="9732" max="9732" width="12.140625" style="66" customWidth="1"/>
    <col min="9733" max="9733" width="8.7109375" style="66" customWidth="1"/>
    <col min="9734" max="9734" width="12.140625" style="66" customWidth="1"/>
    <col min="9735" max="9735" width="8.7109375" style="66" customWidth="1"/>
    <col min="9736" max="9736" width="12.140625" style="66" customWidth="1"/>
    <col min="9737" max="9737" width="8.7109375" style="66" customWidth="1"/>
    <col min="9738" max="9738" width="12.140625" style="66" customWidth="1"/>
    <col min="9739" max="9739" width="8.7109375" style="66" customWidth="1"/>
    <col min="9740" max="9740" width="12.140625" style="66" customWidth="1"/>
    <col min="9741" max="9741" width="8.7109375" style="66" customWidth="1"/>
    <col min="9742" max="9742" width="12.140625" style="66" customWidth="1"/>
    <col min="9743" max="9743" width="8.7109375" style="66" customWidth="1"/>
    <col min="9744" max="9744" width="11.28515625" style="66" customWidth="1"/>
    <col min="9745" max="9745" width="11.28515625" style="66" bestFit="1" customWidth="1"/>
    <col min="9746" max="9746" width="9.140625" style="66"/>
    <col min="9747" max="9747" width="10.28515625" style="66" bestFit="1" customWidth="1"/>
    <col min="9748" max="9748" width="13.140625" style="66" customWidth="1"/>
    <col min="9749" max="9976" width="9.140625" style="66"/>
    <col min="9977" max="9977" width="5.42578125" style="66" customWidth="1"/>
    <col min="9978" max="9978" width="56.140625" style="66" customWidth="1"/>
    <col min="9979" max="9979" width="8.7109375" style="66" customWidth="1"/>
    <col min="9980" max="9980" width="12.140625" style="66" customWidth="1"/>
    <col min="9981" max="9981" width="8.7109375" style="66" customWidth="1"/>
    <col min="9982" max="9982" width="12.140625" style="66" customWidth="1"/>
    <col min="9983" max="9983" width="8.7109375" style="66" customWidth="1"/>
    <col min="9984" max="9984" width="12.140625" style="66" customWidth="1"/>
    <col min="9985" max="9985" width="8.7109375" style="66" customWidth="1"/>
    <col min="9986" max="9986" width="12.140625" style="66" customWidth="1"/>
    <col min="9987" max="9987" width="8.7109375" style="66" customWidth="1"/>
    <col min="9988" max="9988" width="12.140625" style="66" customWidth="1"/>
    <col min="9989" max="9989" width="8.7109375" style="66" customWidth="1"/>
    <col min="9990" max="9990" width="12.140625" style="66" customWidth="1"/>
    <col min="9991" max="9991" width="8.7109375" style="66" customWidth="1"/>
    <col min="9992" max="9992" width="12.140625" style="66" customWidth="1"/>
    <col min="9993" max="9993" width="8.7109375" style="66" customWidth="1"/>
    <col min="9994" max="9994" width="12.140625" style="66" customWidth="1"/>
    <col min="9995" max="9995" width="8.7109375" style="66" customWidth="1"/>
    <col min="9996" max="9996" width="12.140625" style="66" customWidth="1"/>
    <col min="9997" max="9997" width="8.7109375" style="66" customWidth="1"/>
    <col min="9998" max="9998" width="12.140625" style="66" customWidth="1"/>
    <col min="9999" max="9999" width="8.7109375" style="66" customWidth="1"/>
    <col min="10000" max="10000" width="11.28515625" style="66" customWidth="1"/>
    <col min="10001" max="10001" width="11.28515625" style="66" bestFit="1" customWidth="1"/>
    <col min="10002" max="10002" width="9.140625" style="66"/>
    <col min="10003" max="10003" width="10.28515625" style="66" bestFit="1" customWidth="1"/>
    <col min="10004" max="10004" width="13.140625" style="66" customWidth="1"/>
    <col min="10005" max="10232" width="9.140625" style="66"/>
    <col min="10233" max="10233" width="5.42578125" style="66" customWidth="1"/>
    <col min="10234" max="10234" width="56.140625" style="66" customWidth="1"/>
    <col min="10235" max="10235" width="8.7109375" style="66" customWidth="1"/>
    <col min="10236" max="10236" width="12.140625" style="66" customWidth="1"/>
    <col min="10237" max="10237" width="8.7109375" style="66" customWidth="1"/>
    <col min="10238" max="10238" width="12.140625" style="66" customWidth="1"/>
    <col min="10239" max="10239" width="8.7109375" style="66" customWidth="1"/>
    <col min="10240" max="10240" width="12.140625" style="66" customWidth="1"/>
    <col min="10241" max="10241" width="8.7109375" style="66" customWidth="1"/>
    <col min="10242" max="10242" width="12.140625" style="66" customWidth="1"/>
    <col min="10243" max="10243" width="8.7109375" style="66" customWidth="1"/>
    <col min="10244" max="10244" width="12.140625" style="66" customWidth="1"/>
    <col min="10245" max="10245" width="8.7109375" style="66" customWidth="1"/>
    <col min="10246" max="10246" width="12.140625" style="66" customWidth="1"/>
    <col min="10247" max="10247" width="8.7109375" style="66" customWidth="1"/>
    <col min="10248" max="10248" width="12.140625" style="66" customWidth="1"/>
    <col min="10249" max="10249" width="8.7109375" style="66" customWidth="1"/>
    <col min="10250" max="10250" width="12.140625" style="66" customWidth="1"/>
    <col min="10251" max="10251" width="8.7109375" style="66" customWidth="1"/>
    <col min="10252" max="10252" width="12.140625" style="66" customWidth="1"/>
    <col min="10253" max="10253" width="8.7109375" style="66" customWidth="1"/>
    <col min="10254" max="10254" width="12.140625" style="66" customWidth="1"/>
    <col min="10255" max="10255" width="8.7109375" style="66" customWidth="1"/>
    <col min="10256" max="10256" width="11.28515625" style="66" customWidth="1"/>
    <col min="10257" max="10257" width="11.28515625" style="66" bestFit="1" customWidth="1"/>
    <col min="10258" max="10258" width="9.140625" style="66"/>
    <col min="10259" max="10259" width="10.28515625" style="66" bestFit="1" customWidth="1"/>
    <col min="10260" max="10260" width="13.140625" style="66" customWidth="1"/>
    <col min="10261" max="10488" width="9.140625" style="66"/>
    <col min="10489" max="10489" width="5.42578125" style="66" customWidth="1"/>
    <col min="10490" max="10490" width="56.140625" style="66" customWidth="1"/>
    <col min="10491" max="10491" width="8.7109375" style="66" customWidth="1"/>
    <col min="10492" max="10492" width="12.140625" style="66" customWidth="1"/>
    <col min="10493" max="10493" width="8.7109375" style="66" customWidth="1"/>
    <col min="10494" max="10494" width="12.140625" style="66" customWidth="1"/>
    <col min="10495" max="10495" width="8.7109375" style="66" customWidth="1"/>
    <col min="10496" max="10496" width="12.140625" style="66" customWidth="1"/>
    <col min="10497" max="10497" width="8.7109375" style="66" customWidth="1"/>
    <col min="10498" max="10498" width="12.140625" style="66" customWidth="1"/>
    <col min="10499" max="10499" width="8.7109375" style="66" customWidth="1"/>
    <col min="10500" max="10500" width="12.140625" style="66" customWidth="1"/>
    <col min="10501" max="10501" width="8.7109375" style="66" customWidth="1"/>
    <col min="10502" max="10502" width="12.140625" style="66" customWidth="1"/>
    <col min="10503" max="10503" width="8.7109375" style="66" customWidth="1"/>
    <col min="10504" max="10504" width="12.140625" style="66" customWidth="1"/>
    <col min="10505" max="10505" width="8.7109375" style="66" customWidth="1"/>
    <col min="10506" max="10506" width="12.140625" style="66" customWidth="1"/>
    <col min="10507" max="10507" width="8.7109375" style="66" customWidth="1"/>
    <col min="10508" max="10508" width="12.140625" style="66" customWidth="1"/>
    <col min="10509" max="10509" width="8.7109375" style="66" customWidth="1"/>
    <col min="10510" max="10510" width="12.140625" style="66" customWidth="1"/>
    <col min="10511" max="10511" width="8.7109375" style="66" customWidth="1"/>
    <col min="10512" max="10512" width="11.28515625" style="66" customWidth="1"/>
    <col min="10513" max="10513" width="11.28515625" style="66" bestFit="1" customWidth="1"/>
    <col min="10514" max="10514" width="9.140625" style="66"/>
    <col min="10515" max="10515" width="10.28515625" style="66" bestFit="1" customWidth="1"/>
    <col min="10516" max="10516" width="13.140625" style="66" customWidth="1"/>
    <col min="10517" max="10744" width="9.140625" style="66"/>
    <col min="10745" max="10745" width="5.42578125" style="66" customWidth="1"/>
    <col min="10746" max="10746" width="56.140625" style="66" customWidth="1"/>
    <col min="10747" max="10747" width="8.7109375" style="66" customWidth="1"/>
    <col min="10748" max="10748" width="12.140625" style="66" customWidth="1"/>
    <col min="10749" max="10749" width="8.7109375" style="66" customWidth="1"/>
    <col min="10750" max="10750" width="12.140625" style="66" customWidth="1"/>
    <col min="10751" max="10751" width="8.7109375" style="66" customWidth="1"/>
    <col min="10752" max="10752" width="12.140625" style="66" customWidth="1"/>
    <col min="10753" max="10753" width="8.7109375" style="66" customWidth="1"/>
    <col min="10754" max="10754" width="12.140625" style="66" customWidth="1"/>
    <col min="10755" max="10755" width="8.7109375" style="66" customWidth="1"/>
    <col min="10756" max="10756" width="12.140625" style="66" customWidth="1"/>
    <col min="10757" max="10757" width="8.7109375" style="66" customWidth="1"/>
    <col min="10758" max="10758" width="12.140625" style="66" customWidth="1"/>
    <col min="10759" max="10759" width="8.7109375" style="66" customWidth="1"/>
    <col min="10760" max="10760" width="12.140625" style="66" customWidth="1"/>
    <col min="10761" max="10761" width="8.7109375" style="66" customWidth="1"/>
    <col min="10762" max="10762" width="12.140625" style="66" customWidth="1"/>
    <col min="10763" max="10763" width="8.7109375" style="66" customWidth="1"/>
    <col min="10764" max="10764" width="12.140625" style="66" customWidth="1"/>
    <col min="10765" max="10765" width="8.7109375" style="66" customWidth="1"/>
    <col min="10766" max="10766" width="12.140625" style="66" customWidth="1"/>
    <col min="10767" max="10767" width="8.7109375" style="66" customWidth="1"/>
    <col min="10768" max="10768" width="11.28515625" style="66" customWidth="1"/>
    <col min="10769" max="10769" width="11.28515625" style="66" bestFit="1" customWidth="1"/>
    <col min="10770" max="10770" width="9.140625" style="66"/>
    <col min="10771" max="10771" width="10.28515625" style="66" bestFit="1" customWidth="1"/>
    <col min="10772" max="10772" width="13.140625" style="66" customWidth="1"/>
    <col min="10773" max="11000" width="9.140625" style="66"/>
    <col min="11001" max="11001" width="5.42578125" style="66" customWidth="1"/>
    <col min="11002" max="11002" width="56.140625" style="66" customWidth="1"/>
    <col min="11003" max="11003" width="8.7109375" style="66" customWidth="1"/>
    <col min="11004" max="11004" width="12.140625" style="66" customWidth="1"/>
    <col min="11005" max="11005" width="8.7109375" style="66" customWidth="1"/>
    <col min="11006" max="11006" width="12.140625" style="66" customWidth="1"/>
    <col min="11007" max="11007" width="8.7109375" style="66" customWidth="1"/>
    <col min="11008" max="11008" width="12.140625" style="66" customWidth="1"/>
    <col min="11009" max="11009" width="8.7109375" style="66" customWidth="1"/>
    <col min="11010" max="11010" width="12.140625" style="66" customWidth="1"/>
    <col min="11011" max="11011" width="8.7109375" style="66" customWidth="1"/>
    <col min="11012" max="11012" width="12.140625" style="66" customWidth="1"/>
    <col min="11013" max="11013" width="8.7109375" style="66" customWidth="1"/>
    <col min="11014" max="11014" width="12.140625" style="66" customWidth="1"/>
    <col min="11015" max="11015" width="8.7109375" style="66" customWidth="1"/>
    <col min="11016" max="11016" width="12.140625" style="66" customWidth="1"/>
    <col min="11017" max="11017" width="8.7109375" style="66" customWidth="1"/>
    <col min="11018" max="11018" width="12.140625" style="66" customWidth="1"/>
    <col min="11019" max="11019" width="8.7109375" style="66" customWidth="1"/>
    <col min="11020" max="11020" width="12.140625" style="66" customWidth="1"/>
    <col min="11021" max="11021" width="8.7109375" style="66" customWidth="1"/>
    <col min="11022" max="11022" width="12.140625" style="66" customWidth="1"/>
    <col min="11023" max="11023" width="8.7109375" style="66" customWidth="1"/>
    <col min="11024" max="11024" width="11.28515625" style="66" customWidth="1"/>
    <col min="11025" max="11025" width="11.28515625" style="66" bestFit="1" customWidth="1"/>
    <col min="11026" max="11026" width="9.140625" style="66"/>
    <col min="11027" max="11027" width="10.28515625" style="66" bestFit="1" customWidth="1"/>
    <col min="11028" max="11028" width="13.140625" style="66" customWidth="1"/>
    <col min="11029" max="11256" width="9.140625" style="66"/>
    <col min="11257" max="11257" width="5.42578125" style="66" customWidth="1"/>
    <col min="11258" max="11258" width="56.140625" style="66" customWidth="1"/>
    <col min="11259" max="11259" width="8.7109375" style="66" customWidth="1"/>
    <col min="11260" max="11260" width="12.140625" style="66" customWidth="1"/>
    <col min="11261" max="11261" width="8.7109375" style="66" customWidth="1"/>
    <col min="11262" max="11262" width="12.140625" style="66" customWidth="1"/>
    <col min="11263" max="11263" width="8.7109375" style="66" customWidth="1"/>
    <col min="11264" max="11264" width="12.140625" style="66" customWidth="1"/>
    <col min="11265" max="11265" width="8.7109375" style="66" customWidth="1"/>
    <col min="11266" max="11266" width="12.140625" style="66" customWidth="1"/>
    <col min="11267" max="11267" width="8.7109375" style="66" customWidth="1"/>
    <col min="11268" max="11268" width="12.140625" style="66" customWidth="1"/>
    <col min="11269" max="11269" width="8.7109375" style="66" customWidth="1"/>
    <col min="11270" max="11270" width="12.140625" style="66" customWidth="1"/>
    <col min="11271" max="11271" width="8.7109375" style="66" customWidth="1"/>
    <col min="11272" max="11272" width="12.140625" style="66" customWidth="1"/>
    <col min="11273" max="11273" width="8.7109375" style="66" customWidth="1"/>
    <col min="11274" max="11274" width="12.140625" style="66" customWidth="1"/>
    <col min="11275" max="11275" width="8.7109375" style="66" customWidth="1"/>
    <col min="11276" max="11276" width="12.140625" style="66" customWidth="1"/>
    <col min="11277" max="11277" width="8.7109375" style="66" customWidth="1"/>
    <col min="11278" max="11278" width="12.140625" style="66" customWidth="1"/>
    <col min="11279" max="11279" width="8.7109375" style="66" customWidth="1"/>
    <col min="11280" max="11280" width="11.28515625" style="66" customWidth="1"/>
    <col min="11281" max="11281" width="11.28515625" style="66" bestFit="1" customWidth="1"/>
    <col min="11282" max="11282" width="9.140625" style="66"/>
    <col min="11283" max="11283" width="10.28515625" style="66" bestFit="1" customWidth="1"/>
    <col min="11284" max="11284" width="13.140625" style="66" customWidth="1"/>
    <col min="11285" max="11512" width="9.140625" style="66"/>
    <col min="11513" max="11513" width="5.42578125" style="66" customWidth="1"/>
    <col min="11514" max="11514" width="56.140625" style="66" customWidth="1"/>
    <col min="11515" max="11515" width="8.7109375" style="66" customWidth="1"/>
    <col min="11516" max="11516" width="12.140625" style="66" customWidth="1"/>
    <col min="11517" max="11517" width="8.7109375" style="66" customWidth="1"/>
    <col min="11518" max="11518" width="12.140625" style="66" customWidth="1"/>
    <col min="11519" max="11519" width="8.7109375" style="66" customWidth="1"/>
    <col min="11520" max="11520" width="12.140625" style="66" customWidth="1"/>
    <col min="11521" max="11521" width="8.7109375" style="66" customWidth="1"/>
    <col min="11522" max="11522" width="12.140625" style="66" customWidth="1"/>
    <col min="11523" max="11523" width="8.7109375" style="66" customWidth="1"/>
    <col min="11524" max="11524" width="12.140625" style="66" customWidth="1"/>
    <col min="11525" max="11525" width="8.7109375" style="66" customWidth="1"/>
    <col min="11526" max="11526" width="12.140625" style="66" customWidth="1"/>
    <col min="11527" max="11527" width="8.7109375" style="66" customWidth="1"/>
    <col min="11528" max="11528" width="12.140625" style="66" customWidth="1"/>
    <col min="11529" max="11529" width="8.7109375" style="66" customWidth="1"/>
    <col min="11530" max="11530" width="12.140625" style="66" customWidth="1"/>
    <col min="11531" max="11531" width="8.7109375" style="66" customWidth="1"/>
    <col min="11532" max="11532" width="12.140625" style="66" customWidth="1"/>
    <col min="11533" max="11533" width="8.7109375" style="66" customWidth="1"/>
    <col min="11534" max="11534" width="12.140625" style="66" customWidth="1"/>
    <col min="11535" max="11535" width="8.7109375" style="66" customWidth="1"/>
    <col min="11536" max="11536" width="11.28515625" style="66" customWidth="1"/>
    <col min="11537" max="11537" width="11.28515625" style="66" bestFit="1" customWidth="1"/>
    <col min="11538" max="11538" width="9.140625" style="66"/>
    <col min="11539" max="11539" width="10.28515625" style="66" bestFit="1" customWidth="1"/>
    <col min="11540" max="11540" width="13.140625" style="66" customWidth="1"/>
    <col min="11541" max="11768" width="9.140625" style="66"/>
    <col min="11769" max="11769" width="5.42578125" style="66" customWidth="1"/>
    <col min="11770" max="11770" width="56.140625" style="66" customWidth="1"/>
    <col min="11771" max="11771" width="8.7109375" style="66" customWidth="1"/>
    <col min="11772" max="11772" width="12.140625" style="66" customWidth="1"/>
    <col min="11773" max="11773" width="8.7109375" style="66" customWidth="1"/>
    <col min="11774" max="11774" width="12.140625" style="66" customWidth="1"/>
    <col min="11775" max="11775" width="8.7109375" style="66" customWidth="1"/>
    <col min="11776" max="11776" width="12.140625" style="66" customWidth="1"/>
    <col min="11777" max="11777" width="8.7109375" style="66" customWidth="1"/>
    <col min="11778" max="11778" width="12.140625" style="66" customWidth="1"/>
    <col min="11779" max="11779" width="8.7109375" style="66" customWidth="1"/>
    <col min="11780" max="11780" width="12.140625" style="66" customWidth="1"/>
    <col min="11781" max="11781" width="8.7109375" style="66" customWidth="1"/>
    <col min="11782" max="11782" width="12.140625" style="66" customWidth="1"/>
    <col min="11783" max="11783" width="8.7109375" style="66" customWidth="1"/>
    <col min="11784" max="11784" width="12.140625" style="66" customWidth="1"/>
    <col min="11785" max="11785" width="8.7109375" style="66" customWidth="1"/>
    <col min="11786" max="11786" width="12.140625" style="66" customWidth="1"/>
    <col min="11787" max="11787" width="8.7109375" style="66" customWidth="1"/>
    <col min="11788" max="11788" width="12.140625" style="66" customWidth="1"/>
    <col min="11789" max="11789" width="8.7109375" style="66" customWidth="1"/>
    <col min="11790" max="11790" width="12.140625" style="66" customWidth="1"/>
    <col min="11791" max="11791" width="8.7109375" style="66" customWidth="1"/>
    <col min="11792" max="11792" width="11.28515625" style="66" customWidth="1"/>
    <col min="11793" max="11793" width="11.28515625" style="66" bestFit="1" customWidth="1"/>
    <col min="11794" max="11794" width="9.140625" style="66"/>
    <col min="11795" max="11795" width="10.28515625" style="66" bestFit="1" customWidth="1"/>
    <col min="11796" max="11796" width="13.140625" style="66" customWidth="1"/>
    <col min="11797" max="12024" width="9.140625" style="66"/>
    <col min="12025" max="12025" width="5.42578125" style="66" customWidth="1"/>
    <col min="12026" max="12026" width="56.140625" style="66" customWidth="1"/>
    <col min="12027" max="12027" width="8.7109375" style="66" customWidth="1"/>
    <col min="12028" max="12028" width="12.140625" style="66" customWidth="1"/>
    <col min="12029" max="12029" width="8.7109375" style="66" customWidth="1"/>
    <col min="12030" max="12030" width="12.140625" style="66" customWidth="1"/>
    <col min="12031" max="12031" width="8.7109375" style="66" customWidth="1"/>
    <col min="12032" max="12032" width="12.140625" style="66" customWidth="1"/>
    <col min="12033" max="12033" width="8.7109375" style="66" customWidth="1"/>
    <col min="12034" max="12034" width="12.140625" style="66" customWidth="1"/>
    <col min="12035" max="12035" width="8.7109375" style="66" customWidth="1"/>
    <col min="12036" max="12036" width="12.140625" style="66" customWidth="1"/>
    <col min="12037" max="12037" width="8.7109375" style="66" customWidth="1"/>
    <col min="12038" max="12038" width="12.140625" style="66" customWidth="1"/>
    <col min="12039" max="12039" width="8.7109375" style="66" customWidth="1"/>
    <col min="12040" max="12040" width="12.140625" style="66" customWidth="1"/>
    <col min="12041" max="12041" width="8.7109375" style="66" customWidth="1"/>
    <col min="12042" max="12042" width="12.140625" style="66" customWidth="1"/>
    <col min="12043" max="12043" width="8.7109375" style="66" customWidth="1"/>
    <col min="12044" max="12044" width="12.140625" style="66" customWidth="1"/>
    <col min="12045" max="12045" width="8.7109375" style="66" customWidth="1"/>
    <col min="12046" max="12046" width="12.140625" style="66" customWidth="1"/>
    <col min="12047" max="12047" width="8.7109375" style="66" customWidth="1"/>
    <col min="12048" max="12048" width="11.28515625" style="66" customWidth="1"/>
    <col min="12049" max="12049" width="11.28515625" style="66" bestFit="1" customWidth="1"/>
    <col min="12050" max="12050" width="9.140625" style="66"/>
    <col min="12051" max="12051" width="10.28515625" style="66" bestFit="1" customWidth="1"/>
    <col min="12052" max="12052" width="13.140625" style="66" customWidth="1"/>
    <col min="12053" max="12280" width="9.140625" style="66"/>
    <col min="12281" max="12281" width="5.42578125" style="66" customWidth="1"/>
    <col min="12282" max="12282" width="56.140625" style="66" customWidth="1"/>
    <col min="12283" max="12283" width="8.7109375" style="66" customWidth="1"/>
    <col min="12284" max="12284" width="12.140625" style="66" customWidth="1"/>
    <col min="12285" max="12285" width="8.7109375" style="66" customWidth="1"/>
    <col min="12286" max="12286" width="12.140625" style="66" customWidth="1"/>
    <col min="12287" max="12287" width="8.7109375" style="66" customWidth="1"/>
    <col min="12288" max="12288" width="12.140625" style="66" customWidth="1"/>
    <col min="12289" max="12289" width="8.7109375" style="66" customWidth="1"/>
    <col min="12290" max="12290" width="12.140625" style="66" customWidth="1"/>
    <col min="12291" max="12291" width="8.7109375" style="66" customWidth="1"/>
    <col min="12292" max="12292" width="12.140625" style="66" customWidth="1"/>
    <col min="12293" max="12293" width="8.7109375" style="66" customWidth="1"/>
    <col min="12294" max="12294" width="12.140625" style="66" customWidth="1"/>
    <col min="12295" max="12295" width="8.7109375" style="66" customWidth="1"/>
    <col min="12296" max="12296" width="12.140625" style="66" customWidth="1"/>
    <col min="12297" max="12297" width="8.7109375" style="66" customWidth="1"/>
    <col min="12298" max="12298" width="12.140625" style="66" customWidth="1"/>
    <col min="12299" max="12299" width="8.7109375" style="66" customWidth="1"/>
    <col min="12300" max="12300" width="12.140625" style="66" customWidth="1"/>
    <col min="12301" max="12301" width="8.7109375" style="66" customWidth="1"/>
    <col min="12302" max="12302" width="12.140625" style="66" customWidth="1"/>
    <col min="12303" max="12303" width="8.7109375" style="66" customWidth="1"/>
    <col min="12304" max="12304" width="11.28515625" style="66" customWidth="1"/>
    <col min="12305" max="12305" width="11.28515625" style="66" bestFit="1" customWidth="1"/>
    <col min="12306" max="12306" width="9.140625" style="66"/>
    <col min="12307" max="12307" width="10.28515625" style="66" bestFit="1" customWidth="1"/>
    <col min="12308" max="12308" width="13.140625" style="66" customWidth="1"/>
    <col min="12309" max="12536" width="9.140625" style="66"/>
    <col min="12537" max="12537" width="5.42578125" style="66" customWidth="1"/>
    <col min="12538" max="12538" width="56.140625" style="66" customWidth="1"/>
    <col min="12539" max="12539" width="8.7109375" style="66" customWidth="1"/>
    <col min="12540" max="12540" width="12.140625" style="66" customWidth="1"/>
    <col min="12541" max="12541" width="8.7109375" style="66" customWidth="1"/>
    <col min="12542" max="12542" width="12.140625" style="66" customWidth="1"/>
    <col min="12543" max="12543" width="8.7109375" style="66" customWidth="1"/>
    <col min="12544" max="12544" width="12.140625" style="66" customWidth="1"/>
    <col min="12545" max="12545" width="8.7109375" style="66" customWidth="1"/>
    <col min="12546" max="12546" width="12.140625" style="66" customWidth="1"/>
    <col min="12547" max="12547" width="8.7109375" style="66" customWidth="1"/>
    <col min="12548" max="12548" width="12.140625" style="66" customWidth="1"/>
    <col min="12549" max="12549" width="8.7109375" style="66" customWidth="1"/>
    <col min="12550" max="12550" width="12.140625" style="66" customWidth="1"/>
    <col min="12551" max="12551" width="8.7109375" style="66" customWidth="1"/>
    <col min="12552" max="12552" width="12.140625" style="66" customWidth="1"/>
    <col min="12553" max="12553" width="8.7109375" style="66" customWidth="1"/>
    <col min="12554" max="12554" width="12.140625" style="66" customWidth="1"/>
    <col min="12555" max="12555" width="8.7109375" style="66" customWidth="1"/>
    <col min="12556" max="12556" width="12.140625" style="66" customWidth="1"/>
    <col min="12557" max="12557" width="8.7109375" style="66" customWidth="1"/>
    <col min="12558" max="12558" width="12.140625" style="66" customWidth="1"/>
    <col min="12559" max="12559" width="8.7109375" style="66" customWidth="1"/>
    <col min="12560" max="12560" width="11.28515625" style="66" customWidth="1"/>
    <col min="12561" max="12561" width="11.28515625" style="66" bestFit="1" customWidth="1"/>
    <col min="12562" max="12562" width="9.140625" style="66"/>
    <col min="12563" max="12563" width="10.28515625" style="66" bestFit="1" customWidth="1"/>
    <col min="12564" max="12564" width="13.140625" style="66" customWidth="1"/>
    <col min="12565" max="12792" width="9.140625" style="66"/>
    <col min="12793" max="12793" width="5.42578125" style="66" customWidth="1"/>
    <col min="12794" max="12794" width="56.140625" style="66" customWidth="1"/>
    <col min="12795" max="12795" width="8.7109375" style="66" customWidth="1"/>
    <col min="12796" max="12796" width="12.140625" style="66" customWidth="1"/>
    <col min="12797" max="12797" width="8.7109375" style="66" customWidth="1"/>
    <col min="12798" max="12798" width="12.140625" style="66" customWidth="1"/>
    <col min="12799" max="12799" width="8.7109375" style="66" customWidth="1"/>
    <col min="12800" max="12800" width="12.140625" style="66" customWidth="1"/>
    <col min="12801" max="12801" width="8.7109375" style="66" customWidth="1"/>
    <col min="12802" max="12802" width="12.140625" style="66" customWidth="1"/>
    <col min="12803" max="12803" width="8.7109375" style="66" customWidth="1"/>
    <col min="12804" max="12804" width="12.140625" style="66" customWidth="1"/>
    <col min="12805" max="12805" width="8.7109375" style="66" customWidth="1"/>
    <col min="12806" max="12806" width="12.140625" style="66" customWidth="1"/>
    <col min="12807" max="12807" width="8.7109375" style="66" customWidth="1"/>
    <col min="12808" max="12808" width="12.140625" style="66" customWidth="1"/>
    <col min="12809" max="12809" width="8.7109375" style="66" customWidth="1"/>
    <col min="12810" max="12810" width="12.140625" style="66" customWidth="1"/>
    <col min="12811" max="12811" width="8.7109375" style="66" customWidth="1"/>
    <col min="12812" max="12812" width="12.140625" style="66" customWidth="1"/>
    <col min="12813" max="12813" width="8.7109375" style="66" customWidth="1"/>
    <col min="12814" max="12814" width="12.140625" style="66" customWidth="1"/>
    <col min="12815" max="12815" width="8.7109375" style="66" customWidth="1"/>
    <col min="12816" max="12816" width="11.28515625" style="66" customWidth="1"/>
    <col min="12817" max="12817" width="11.28515625" style="66" bestFit="1" customWidth="1"/>
    <col min="12818" max="12818" width="9.140625" style="66"/>
    <col min="12819" max="12819" width="10.28515625" style="66" bestFit="1" customWidth="1"/>
    <col min="12820" max="12820" width="13.140625" style="66" customWidth="1"/>
    <col min="12821" max="13048" width="9.140625" style="66"/>
    <col min="13049" max="13049" width="5.42578125" style="66" customWidth="1"/>
    <col min="13050" max="13050" width="56.140625" style="66" customWidth="1"/>
    <col min="13051" max="13051" width="8.7109375" style="66" customWidth="1"/>
    <col min="13052" max="13052" width="12.140625" style="66" customWidth="1"/>
    <col min="13053" max="13053" width="8.7109375" style="66" customWidth="1"/>
    <col min="13054" max="13054" width="12.140625" style="66" customWidth="1"/>
    <col min="13055" max="13055" width="8.7109375" style="66" customWidth="1"/>
    <col min="13056" max="13056" width="12.140625" style="66" customWidth="1"/>
    <col min="13057" max="13057" width="8.7109375" style="66" customWidth="1"/>
    <col min="13058" max="13058" width="12.140625" style="66" customWidth="1"/>
    <col min="13059" max="13059" width="8.7109375" style="66" customWidth="1"/>
    <col min="13060" max="13060" width="12.140625" style="66" customWidth="1"/>
    <col min="13061" max="13061" width="8.7109375" style="66" customWidth="1"/>
    <col min="13062" max="13062" width="12.140625" style="66" customWidth="1"/>
    <col min="13063" max="13063" width="8.7109375" style="66" customWidth="1"/>
    <col min="13064" max="13064" width="12.140625" style="66" customWidth="1"/>
    <col min="13065" max="13065" width="8.7109375" style="66" customWidth="1"/>
    <col min="13066" max="13066" width="12.140625" style="66" customWidth="1"/>
    <col min="13067" max="13067" width="8.7109375" style="66" customWidth="1"/>
    <col min="13068" max="13068" width="12.140625" style="66" customWidth="1"/>
    <col min="13069" max="13069" width="8.7109375" style="66" customWidth="1"/>
    <col min="13070" max="13070" width="12.140625" style="66" customWidth="1"/>
    <col min="13071" max="13071" width="8.7109375" style="66" customWidth="1"/>
    <col min="13072" max="13072" width="11.28515625" style="66" customWidth="1"/>
    <col min="13073" max="13073" width="11.28515625" style="66" bestFit="1" customWidth="1"/>
    <col min="13074" max="13074" width="9.140625" style="66"/>
    <col min="13075" max="13075" width="10.28515625" style="66" bestFit="1" customWidth="1"/>
    <col min="13076" max="13076" width="13.140625" style="66" customWidth="1"/>
    <col min="13077" max="13304" width="9.140625" style="66"/>
    <col min="13305" max="13305" width="5.42578125" style="66" customWidth="1"/>
    <col min="13306" max="13306" width="56.140625" style="66" customWidth="1"/>
    <col min="13307" max="13307" width="8.7109375" style="66" customWidth="1"/>
    <col min="13308" max="13308" width="12.140625" style="66" customWidth="1"/>
    <col min="13309" max="13309" width="8.7109375" style="66" customWidth="1"/>
    <col min="13310" max="13310" width="12.140625" style="66" customWidth="1"/>
    <col min="13311" max="13311" width="8.7109375" style="66" customWidth="1"/>
    <col min="13312" max="13312" width="12.140625" style="66" customWidth="1"/>
    <col min="13313" max="13313" width="8.7109375" style="66" customWidth="1"/>
    <col min="13314" max="13314" width="12.140625" style="66" customWidth="1"/>
    <col min="13315" max="13315" width="8.7109375" style="66" customWidth="1"/>
    <col min="13316" max="13316" width="12.140625" style="66" customWidth="1"/>
    <col min="13317" max="13317" width="8.7109375" style="66" customWidth="1"/>
    <col min="13318" max="13318" width="12.140625" style="66" customWidth="1"/>
    <col min="13319" max="13319" width="8.7109375" style="66" customWidth="1"/>
    <col min="13320" max="13320" width="12.140625" style="66" customWidth="1"/>
    <col min="13321" max="13321" width="8.7109375" style="66" customWidth="1"/>
    <col min="13322" max="13322" width="12.140625" style="66" customWidth="1"/>
    <col min="13323" max="13323" width="8.7109375" style="66" customWidth="1"/>
    <col min="13324" max="13324" width="12.140625" style="66" customWidth="1"/>
    <col min="13325" max="13325" width="8.7109375" style="66" customWidth="1"/>
    <col min="13326" max="13326" width="12.140625" style="66" customWidth="1"/>
    <col min="13327" max="13327" width="8.7109375" style="66" customWidth="1"/>
    <col min="13328" max="13328" width="11.28515625" style="66" customWidth="1"/>
    <col min="13329" max="13329" width="11.28515625" style="66" bestFit="1" customWidth="1"/>
    <col min="13330" max="13330" width="9.140625" style="66"/>
    <col min="13331" max="13331" width="10.28515625" style="66" bestFit="1" customWidth="1"/>
    <col min="13332" max="13332" width="13.140625" style="66" customWidth="1"/>
    <col min="13333" max="13560" width="9.140625" style="66"/>
    <col min="13561" max="13561" width="5.42578125" style="66" customWidth="1"/>
    <col min="13562" max="13562" width="56.140625" style="66" customWidth="1"/>
    <col min="13563" max="13563" width="8.7109375" style="66" customWidth="1"/>
    <col min="13564" max="13564" width="12.140625" style="66" customWidth="1"/>
    <col min="13565" max="13565" width="8.7109375" style="66" customWidth="1"/>
    <col min="13566" max="13566" width="12.140625" style="66" customWidth="1"/>
    <col min="13567" max="13567" width="8.7109375" style="66" customWidth="1"/>
    <col min="13568" max="13568" width="12.140625" style="66" customWidth="1"/>
    <col min="13569" max="13569" width="8.7109375" style="66" customWidth="1"/>
    <col min="13570" max="13570" width="12.140625" style="66" customWidth="1"/>
    <col min="13571" max="13571" width="8.7109375" style="66" customWidth="1"/>
    <col min="13572" max="13572" width="12.140625" style="66" customWidth="1"/>
    <col min="13573" max="13573" width="8.7109375" style="66" customWidth="1"/>
    <col min="13574" max="13574" width="12.140625" style="66" customWidth="1"/>
    <col min="13575" max="13575" width="8.7109375" style="66" customWidth="1"/>
    <col min="13576" max="13576" width="12.140625" style="66" customWidth="1"/>
    <col min="13577" max="13577" width="8.7109375" style="66" customWidth="1"/>
    <col min="13578" max="13578" width="12.140625" style="66" customWidth="1"/>
    <col min="13579" max="13579" width="8.7109375" style="66" customWidth="1"/>
    <col min="13580" max="13580" width="12.140625" style="66" customWidth="1"/>
    <col min="13581" max="13581" width="8.7109375" style="66" customWidth="1"/>
    <col min="13582" max="13582" width="12.140625" style="66" customWidth="1"/>
    <col min="13583" max="13583" width="8.7109375" style="66" customWidth="1"/>
    <col min="13584" max="13584" width="11.28515625" style="66" customWidth="1"/>
    <col min="13585" max="13585" width="11.28515625" style="66" bestFit="1" customWidth="1"/>
    <col min="13586" max="13586" width="9.140625" style="66"/>
    <col min="13587" max="13587" width="10.28515625" style="66" bestFit="1" customWidth="1"/>
    <col min="13588" max="13588" width="13.140625" style="66" customWidth="1"/>
    <col min="13589" max="13816" width="9.140625" style="66"/>
    <col min="13817" max="13817" width="5.42578125" style="66" customWidth="1"/>
    <col min="13818" max="13818" width="56.140625" style="66" customWidth="1"/>
    <col min="13819" max="13819" width="8.7109375" style="66" customWidth="1"/>
    <col min="13820" max="13820" width="12.140625" style="66" customWidth="1"/>
    <col min="13821" max="13821" width="8.7109375" style="66" customWidth="1"/>
    <col min="13822" max="13822" width="12.140625" style="66" customWidth="1"/>
    <col min="13823" max="13823" width="8.7109375" style="66" customWidth="1"/>
    <col min="13824" max="13824" width="12.140625" style="66" customWidth="1"/>
    <col min="13825" max="13825" width="8.7109375" style="66" customWidth="1"/>
    <col min="13826" max="13826" width="12.140625" style="66" customWidth="1"/>
    <col min="13827" max="13827" width="8.7109375" style="66" customWidth="1"/>
    <col min="13828" max="13828" width="12.140625" style="66" customWidth="1"/>
    <col min="13829" max="13829" width="8.7109375" style="66" customWidth="1"/>
    <col min="13830" max="13830" width="12.140625" style="66" customWidth="1"/>
    <col min="13831" max="13831" width="8.7109375" style="66" customWidth="1"/>
    <col min="13832" max="13832" width="12.140625" style="66" customWidth="1"/>
    <col min="13833" max="13833" width="8.7109375" style="66" customWidth="1"/>
    <col min="13834" max="13834" width="12.140625" style="66" customWidth="1"/>
    <col min="13835" max="13835" width="8.7109375" style="66" customWidth="1"/>
    <col min="13836" max="13836" width="12.140625" style="66" customWidth="1"/>
    <col min="13837" max="13837" width="8.7109375" style="66" customWidth="1"/>
    <col min="13838" max="13838" width="12.140625" style="66" customWidth="1"/>
    <col min="13839" max="13839" width="8.7109375" style="66" customWidth="1"/>
    <col min="13840" max="13840" width="11.28515625" style="66" customWidth="1"/>
    <col min="13841" max="13841" width="11.28515625" style="66" bestFit="1" customWidth="1"/>
    <col min="13842" max="13842" width="9.140625" style="66"/>
    <col min="13843" max="13843" width="10.28515625" style="66" bestFit="1" customWidth="1"/>
    <col min="13844" max="13844" width="13.140625" style="66" customWidth="1"/>
    <col min="13845" max="14072" width="9.140625" style="66"/>
    <col min="14073" max="14073" width="5.42578125" style="66" customWidth="1"/>
    <col min="14074" max="14074" width="56.140625" style="66" customWidth="1"/>
    <col min="14075" max="14075" width="8.7109375" style="66" customWidth="1"/>
    <col min="14076" max="14076" width="12.140625" style="66" customWidth="1"/>
    <col min="14077" max="14077" width="8.7109375" style="66" customWidth="1"/>
    <col min="14078" max="14078" width="12.140625" style="66" customWidth="1"/>
    <col min="14079" max="14079" width="8.7109375" style="66" customWidth="1"/>
    <col min="14080" max="14080" width="12.140625" style="66" customWidth="1"/>
    <col min="14081" max="14081" width="8.7109375" style="66" customWidth="1"/>
    <col min="14082" max="14082" width="12.140625" style="66" customWidth="1"/>
    <col min="14083" max="14083" width="8.7109375" style="66" customWidth="1"/>
    <col min="14084" max="14084" width="12.140625" style="66" customWidth="1"/>
    <col min="14085" max="14085" width="8.7109375" style="66" customWidth="1"/>
    <col min="14086" max="14086" width="12.140625" style="66" customWidth="1"/>
    <col min="14087" max="14087" width="8.7109375" style="66" customWidth="1"/>
    <col min="14088" max="14088" width="12.140625" style="66" customWidth="1"/>
    <col min="14089" max="14089" width="8.7109375" style="66" customWidth="1"/>
    <col min="14090" max="14090" width="12.140625" style="66" customWidth="1"/>
    <col min="14091" max="14091" width="8.7109375" style="66" customWidth="1"/>
    <col min="14092" max="14092" width="12.140625" style="66" customWidth="1"/>
    <col min="14093" max="14093" width="8.7109375" style="66" customWidth="1"/>
    <col min="14094" max="14094" width="12.140625" style="66" customWidth="1"/>
    <col min="14095" max="14095" width="8.7109375" style="66" customWidth="1"/>
    <col min="14096" max="14096" width="11.28515625" style="66" customWidth="1"/>
    <col min="14097" max="14097" width="11.28515625" style="66" bestFit="1" customWidth="1"/>
    <col min="14098" max="14098" width="9.140625" style="66"/>
    <col min="14099" max="14099" width="10.28515625" style="66" bestFit="1" customWidth="1"/>
    <col min="14100" max="14100" width="13.140625" style="66" customWidth="1"/>
    <col min="14101" max="14328" width="9.140625" style="66"/>
    <col min="14329" max="14329" width="5.42578125" style="66" customWidth="1"/>
    <col min="14330" max="14330" width="56.140625" style="66" customWidth="1"/>
    <col min="14331" max="14331" width="8.7109375" style="66" customWidth="1"/>
    <col min="14332" max="14332" width="12.140625" style="66" customWidth="1"/>
    <col min="14333" max="14333" width="8.7109375" style="66" customWidth="1"/>
    <col min="14334" max="14334" width="12.140625" style="66" customWidth="1"/>
    <col min="14335" max="14335" width="8.7109375" style="66" customWidth="1"/>
    <col min="14336" max="14336" width="12.140625" style="66" customWidth="1"/>
    <col min="14337" max="14337" width="8.7109375" style="66" customWidth="1"/>
    <col min="14338" max="14338" width="12.140625" style="66" customWidth="1"/>
    <col min="14339" max="14339" width="8.7109375" style="66" customWidth="1"/>
    <col min="14340" max="14340" width="12.140625" style="66" customWidth="1"/>
    <col min="14341" max="14341" width="8.7109375" style="66" customWidth="1"/>
    <col min="14342" max="14342" width="12.140625" style="66" customWidth="1"/>
    <col min="14343" max="14343" width="8.7109375" style="66" customWidth="1"/>
    <col min="14344" max="14344" width="12.140625" style="66" customWidth="1"/>
    <col min="14345" max="14345" width="8.7109375" style="66" customWidth="1"/>
    <col min="14346" max="14346" width="12.140625" style="66" customWidth="1"/>
    <col min="14347" max="14347" width="8.7109375" style="66" customWidth="1"/>
    <col min="14348" max="14348" width="12.140625" style="66" customWidth="1"/>
    <col min="14349" max="14349" width="8.7109375" style="66" customWidth="1"/>
    <col min="14350" max="14350" width="12.140625" style="66" customWidth="1"/>
    <col min="14351" max="14351" width="8.7109375" style="66" customWidth="1"/>
    <col min="14352" max="14352" width="11.28515625" style="66" customWidth="1"/>
    <col min="14353" max="14353" width="11.28515625" style="66" bestFit="1" customWidth="1"/>
    <col min="14354" max="14354" width="9.140625" style="66"/>
    <col min="14355" max="14355" width="10.28515625" style="66" bestFit="1" customWidth="1"/>
    <col min="14356" max="14356" width="13.140625" style="66" customWidth="1"/>
    <col min="14357" max="14584" width="9.140625" style="66"/>
    <col min="14585" max="14585" width="5.42578125" style="66" customWidth="1"/>
    <col min="14586" max="14586" width="56.140625" style="66" customWidth="1"/>
    <col min="14587" max="14587" width="8.7109375" style="66" customWidth="1"/>
    <col min="14588" max="14588" width="12.140625" style="66" customWidth="1"/>
    <col min="14589" max="14589" width="8.7109375" style="66" customWidth="1"/>
    <col min="14590" max="14590" width="12.140625" style="66" customWidth="1"/>
    <col min="14591" max="14591" width="8.7109375" style="66" customWidth="1"/>
    <col min="14592" max="14592" width="12.140625" style="66" customWidth="1"/>
    <col min="14593" max="14593" width="8.7109375" style="66" customWidth="1"/>
    <col min="14594" max="14594" width="12.140625" style="66" customWidth="1"/>
    <col min="14595" max="14595" width="8.7109375" style="66" customWidth="1"/>
    <col min="14596" max="14596" width="12.140625" style="66" customWidth="1"/>
    <col min="14597" max="14597" width="8.7109375" style="66" customWidth="1"/>
    <col min="14598" max="14598" width="12.140625" style="66" customWidth="1"/>
    <col min="14599" max="14599" width="8.7109375" style="66" customWidth="1"/>
    <col min="14600" max="14600" width="12.140625" style="66" customWidth="1"/>
    <col min="14601" max="14601" width="8.7109375" style="66" customWidth="1"/>
    <col min="14602" max="14602" width="12.140625" style="66" customWidth="1"/>
    <col min="14603" max="14603" width="8.7109375" style="66" customWidth="1"/>
    <col min="14604" max="14604" width="12.140625" style="66" customWidth="1"/>
    <col min="14605" max="14605" width="8.7109375" style="66" customWidth="1"/>
    <col min="14606" max="14606" width="12.140625" style="66" customWidth="1"/>
    <col min="14607" max="14607" width="8.7109375" style="66" customWidth="1"/>
    <col min="14608" max="14608" width="11.28515625" style="66" customWidth="1"/>
    <col min="14609" max="14609" width="11.28515625" style="66" bestFit="1" customWidth="1"/>
    <col min="14610" max="14610" width="9.140625" style="66"/>
    <col min="14611" max="14611" width="10.28515625" style="66" bestFit="1" customWidth="1"/>
    <col min="14612" max="14612" width="13.140625" style="66" customWidth="1"/>
    <col min="14613" max="14840" width="9.140625" style="66"/>
    <col min="14841" max="14841" width="5.42578125" style="66" customWidth="1"/>
    <col min="14842" max="14842" width="56.140625" style="66" customWidth="1"/>
    <col min="14843" max="14843" width="8.7109375" style="66" customWidth="1"/>
    <col min="14844" max="14844" width="12.140625" style="66" customWidth="1"/>
    <col min="14845" max="14845" width="8.7109375" style="66" customWidth="1"/>
    <col min="14846" max="14846" width="12.140625" style="66" customWidth="1"/>
    <col min="14847" max="14847" width="8.7109375" style="66" customWidth="1"/>
    <col min="14848" max="14848" width="12.140625" style="66" customWidth="1"/>
    <col min="14849" max="14849" width="8.7109375" style="66" customWidth="1"/>
    <col min="14850" max="14850" width="12.140625" style="66" customWidth="1"/>
    <col min="14851" max="14851" width="8.7109375" style="66" customWidth="1"/>
    <col min="14852" max="14852" width="12.140625" style="66" customWidth="1"/>
    <col min="14853" max="14853" width="8.7109375" style="66" customWidth="1"/>
    <col min="14854" max="14854" width="12.140625" style="66" customWidth="1"/>
    <col min="14855" max="14855" width="8.7109375" style="66" customWidth="1"/>
    <col min="14856" max="14856" width="12.140625" style="66" customWidth="1"/>
    <col min="14857" max="14857" width="8.7109375" style="66" customWidth="1"/>
    <col min="14858" max="14858" width="12.140625" style="66" customWidth="1"/>
    <col min="14859" max="14859" width="8.7109375" style="66" customWidth="1"/>
    <col min="14860" max="14860" width="12.140625" style="66" customWidth="1"/>
    <col min="14861" max="14861" width="8.7109375" style="66" customWidth="1"/>
    <col min="14862" max="14862" width="12.140625" style="66" customWidth="1"/>
    <col min="14863" max="14863" width="8.7109375" style="66" customWidth="1"/>
    <col min="14864" max="14864" width="11.28515625" style="66" customWidth="1"/>
    <col min="14865" max="14865" width="11.28515625" style="66" bestFit="1" customWidth="1"/>
    <col min="14866" max="14866" width="9.140625" style="66"/>
    <col min="14867" max="14867" width="10.28515625" style="66" bestFit="1" customWidth="1"/>
    <col min="14868" max="14868" width="13.140625" style="66" customWidth="1"/>
    <col min="14869" max="15096" width="9.140625" style="66"/>
    <col min="15097" max="15097" width="5.42578125" style="66" customWidth="1"/>
    <col min="15098" max="15098" width="56.140625" style="66" customWidth="1"/>
    <col min="15099" max="15099" width="8.7109375" style="66" customWidth="1"/>
    <col min="15100" max="15100" width="12.140625" style="66" customWidth="1"/>
    <col min="15101" max="15101" width="8.7109375" style="66" customWidth="1"/>
    <col min="15102" max="15102" width="12.140625" style="66" customWidth="1"/>
    <col min="15103" max="15103" width="8.7109375" style="66" customWidth="1"/>
    <col min="15104" max="15104" width="12.140625" style="66" customWidth="1"/>
    <col min="15105" max="15105" width="8.7109375" style="66" customWidth="1"/>
    <col min="15106" max="15106" width="12.140625" style="66" customWidth="1"/>
    <col min="15107" max="15107" width="8.7109375" style="66" customWidth="1"/>
    <col min="15108" max="15108" width="12.140625" style="66" customWidth="1"/>
    <col min="15109" max="15109" width="8.7109375" style="66" customWidth="1"/>
    <col min="15110" max="15110" width="12.140625" style="66" customWidth="1"/>
    <col min="15111" max="15111" width="8.7109375" style="66" customWidth="1"/>
    <col min="15112" max="15112" width="12.140625" style="66" customWidth="1"/>
    <col min="15113" max="15113" width="8.7109375" style="66" customWidth="1"/>
    <col min="15114" max="15114" width="12.140625" style="66" customWidth="1"/>
    <col min="15115" max="15115" width="8.7109375" style="66" customWidth="1"/>
    <col min="15116" max="15116" width="12.140625" style="66" customWidth="1"/>
    <col min="15117" max="15117" width="8.7109375" style="66" customWidth="1"/>
    <col min="15118" max="15118" width="12.140625" style="66" customWidth="1"/>
    <col min="15119" max="15119" width="8.7109375" style="66" customWidth="1"/>
    <col min="15120" max="15120" width="11.28515625" style="66" customWidth="1"/>
    <col min="15121" max="15121" width="11.28515625" style="66" bestFit="1" customWidth="1"/>
    <col min="15122" max="15122" width="9.140625" style="66"/>
    <col min="15123" max="15123" width="10.28515625" style="66" bestFit="1" customWidth="1"/>
    <col min="15124" max="15124" width="13.140625" style="66" customWidth="1"/>
    <col min="15125" max="15352" width="9.140625" style="66"/>
    <col min="15353" max="15353" width="5.42578125" style="66" customWidth="1"/>
    <col min="15354" max="15354" width="56.140625" style="66" customWidth="1"/>
    <col min="15355" max="15355" width="8.7109375" style="66" customWidth="1"/>
    <col min="15356" max="15356" width="12.140625" style="66" customWidth="1"/>
    <col min="15357" max="15357" width="8.7109375" style="66" customWidth="1"/>
    <col min="15358" max="15358" width="12.140625" style="66" customWidth="1"/>
    <col min="15359" max="15359" width="8.7109375" style="66" customWidth="1"/>
    <col min="15360" max="15360" width="12.140625" style="66" customWidth="1"/>
    <col min="15361" max="15361" width="8.7109375" style="66" customWidth="1"/>
    <col min="15362" max="15362" width="12.140625" style="66" customWidth="1"/>
    <col min="15363" max="15363" width="8.7109375" style="66" customWidth="1"/>
    <col min="15364" max="15364" width="12.140625" style="66" customWidth="1"/>
    <col min="15365" max="15365" width="8.7109375" style="66" customWidth="1"/>
    <col min="15366" max="15366" width="12.140625" style="66" customWidth="1"/>
    <col min="15367" max="15367" width="8.7109375" style="66" customWidth="1"/>
    <col min="15368" max="15368" width="12.140625" style="66" customWidth="1"/>
    <col min="15369" max="15369" width="8.7109375" style="66" customWidth="1"/>
    <col min="15370" max="15370" width="12.140625" style="66" customWidth="1"/>
    <col min="15371" max="15371" width="8.7109375" style="66" customWidth="1"/>
    <col min="15372" max="15372" width="12.140625" style="66" customWidth="1"/>
    <col min="15373" max="15373" width="8.7109375" style="66" customWidth="1"/>
    <col min="15374" max="15374" width="12.140625" style="66" customWidth="1"/>
    <col min="15375" max="15375" width="8.7109375" style="66" customWidth="1"/>
    <col min="15376" max="15376" width="11.28515625" style="66" customWidth="1"/>
    <col min="15377" max="15377" width="11.28515625" style="66" bestFit="1" customWidth="1"/>
    <col min="15378" max="15378" width="9.140625" style="66"/>
    <col min="15379" max="15379" width="10.28515625" style="66" bestFit="1" customWidth="1"/>
    <col min="15380" max="15380" width="13.140625" style="66" customWidth="1"/>
    <col min="15381" max="15608" width="9.140625" style="66"/>
    <col min="15609" max="15609" width="5.42578125" style="66" customWidth="1"/>
    <col min="15610" max="15610" width="56.140625" style="66" customWidth="1"/>
    <col min="15611" max="15611" width="8.7109375" style="66" customWidth="1"/>
    <col min="15612" max="15612" width="12.140625" style="66" customWidth="1"/>
    <col min="15613" max="15613" width="8.7109375" style="66" customWidth="1"/>
    <col min="15614" max="15614" width="12.140625" style="66" customWidth="1"/>
    <col min="15615" max="15615" width="8.7109375" style="66" customWidth="1"/>
    <col min="15616" max="15616" width="12.140625" style="66" customWidth="1"/>
    <col min="15617" max="15617" width="8.7109375" style="66" customWidth="1"/>
    <col min="15618" max="15618" width="12.140625" style="66" customWidth="1"/>
    <col min="15619" max="15619" width="8.7109375" style="66" customWidth="1"/>
    <col min="15620" max="15620" width="12.140625" style="66" customWidth="1"/>
    <col min="15621" max="15621" width="8.7109375" style="66" customWidth="1"/>
    <col min="15622" max="15622" width="12.140625" style="66" customWidth="1"/>
    <col min="15623" max="15623" width="8.7109375" style="66" customWidth="1"/>
    <col min="15624" max="15624" width="12.140625" style="66" customWidth="1"/>
    <col min="15625" max="15625" width="8.7109375" style="66" customWidth="1"/>
    <col min="15626" max="15626" width="12.140625" style="66" customWidth="1"/>
    <col min="15627" max="15627" width="8.7109375" style="66" customWidth="1"/>
    <col min="15628" max="15628" width="12.140625" style="66" customWidth="1"/>
    <col min="15629" max="15629" width="8.7109375" style="66" customWidth="1"/>
    <col min="15630" max="15630" width="12.140625" style="66" customWidth="1"/>
    <col min="15631" max="15631" width="8.7109375" style="66" customWidth="1"/>
    <col min="15632" max="15632" width="11.28515625" style="66" customWidth="1"/>
    <col min="15633" max="15633" width="11.28515625" style="66" bestFit="1" customWidth="1"/>
    <col min="15634" max="15634" width="9.140625" style="66"/>
    <col min="15635" max="15635" width="10.28515625" style="66" bestFit="1" customWidth="1"/>
    <col min="15636" max="15636" width="13.140625" style="66" customWidth="1"/>
    <col min="15637" max="15864" width="9.140625" style="66"/>
    <col min="15865" max="15865" width="5.42578125" style="66" customWidth="1"/>
    <col min="15866" max="15866" width="56.140625" style="66" customWidth="1"/>
    <col min="15867" max="15867" width="8.7109375" style="66" customWidth="1"/>
    <col min="15868" max="15868" width="12.140625" style="66" customWidth="1"/>
    <col min="15869" max="15869" width="8.7109375" style="66" customWidth="1"/>
    <col min="15870" max="15870" width="12.140625" style="66" customWidth="1"/>
    <col min="15871" max="15871" width="8.7109375" style="66" customWidth="1"/>
    <col min="15872" max="15872" width="12.140625" style="66" customWidth="1"/>
    <col min="15873" max="15873" width="8.7109375" style="66" customWidth="1"/>
    <col min="15874" max="15874" width="12.140625" style="66" customWidth="1"/>
    <col min="15875" max="15875" width="8.7109375" style="66" customWidth="1"/>
    <col min="15876" max="15876" width="12.140625" style="66" customWidth="1"/>
    <col min="15877" max="15877" width="8.7109375" style="66" customWidth="1"/>
    <col min="15878" max="15878" width="12.140625" style="66" customWidth="1"/>
    <col min="15879" max="15879" width="8.7109375" style="66" customWidth="1"/>
    <col min="15880" max="15880" width="12.140625" style="66" customWidth="1"/>
    <col min="15881" max="15881" width="8.7109375" style="66" customWidth="1"/>
    <col min="15882" max="15882" width="12.140625" style="66" customWidth="1"/>
    <col min="15883" max="15883" width="8.7109375" style="66" customWidth="1"/>
    <col min="15884" max="15884" width="12.140625" style="66" customWidth="1"/>
    <col min="15885" max="15885" width="8.7109375" style="66" customWidth="1"/>
    <col min="15886" max="15886" width="12.140625" style="66" customWidth="1"/>
    <col min="15887" max="15887" width="8.7109375" style="66" customWidth="1"/>
    <col min="15888" max="15888" width="11.28515625" style="66" customWidth="1"/>
    <col min="15889" max="15889" width="11.28515625" style="66" bestFit="1" customWidth="1"/>
    <col min="15890" max="15890" width="9.140625" style="66"/>
    <col min="15891" max="15891" width="10.28515625" style="66" bestFit="1" customWidth="1"/>
    <col min="15892" max="15892" width="13.140625" style="66" customWidth="1"/>
    <col min="15893" max="16120" width="9.140625" style="66"/>
    <col min="16121" max="16121" width="5.42578125" style="66" customWidth="1"/>
    <col min="16122" max="16122" width="56.140625" style="66" customWidth="1"/>
    <col min="16123" max="16123" width="8.7109375" style="66" customWidth="1"/>
    <col min="16124" max="16124" width="12.140625" style="66" customWidth="1"/>
    <col min="16125" max="16125" width="8.7109375" style="66" customWidth="1"/>
    <col min="16126" max="16126" width="12.140625" style="66" customWidth="1"/>
    <col min="16127" max="16127" width="8.7109375" style="66" customWidth="1"/>
    <col min="16128" max="16128" width="12.140625" style="66" customWidth="1"/>
    <col min="16129" max="16129" width="8.7109375" style="66" customWidth="1"/>
    <col min="16130" max="16130" width="12.140625" style="66" customWidth="1"/>
    <col min="16131" max="16131" width="8.7109375" style="66" customWidth="1"/>
    <col min="16132" max="16132" width="12.140625" style="66" customWidth="1"/>
    <col min="16133" max="16133" width="8.7109375" style="66" customWidth="1"/>
    <col min="16134" max="16134" width="12.140625" style="66" customWidth="1"/>
    <col min="16135" max="16135" width="8.7109375" style="66" customWidth="1"/>
    <col min="16136" max="16136" width="12.140625" style="66" customWidth="1"/>
    <col min="16137" max="16137" width="8.7109375" style="66" customWidth="1"/>
    <col min="16138" max="16138" width="12.140625" style="66" customWidth="1"/>
    <col min="16139" max="16139" width="8.7109375" style="66" customWidth="1"/>
    <col min="16140" max="16140" width="12.140625" style="66" customWidth="1"/>
    <col min="16141" max="16141" width="8.7109375" style="66" customWidth="1"/>
    <col min="16142" max="16142" width="12.140625" style="66" customWidth="1"/>
    <col min="16143" max="16143" width="8.7109375" style="66" customWidth="1"/>
    <col min="16144" max="16144" width="11.28515625" style="66" customWidth="1"/>
    <col min="16145" max="16145" width="11.28515625" style="66" bestFit="1" customWidth="1"/>
    <col min="16146" max="16146" width="9.140625" style="66"/>
    <col min="16147" max="16147" width="10.28515625" style="66" bestFit="1" customWidth="1"/>
    <col min="16148" max="16148" width="13.140625" style="66" customWidth="1"/>
    <col min="16149" max="16384" width="9.140625" style="66"/>
  </cols>
  <sheetData>
    <row r="1" spans="1:24" ht="64.5" customHeight="1" x14ac:dyDescent="0.2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 t="s">
        <v>10</v>
      </c>
      <c r="Q1" s="66"/>
      <c r="R1" s="66"/>
    </row>
    <row r="2" spans="1:24" s="5" customFormat="1" ht="12" x14ac:dyDescent="0.25">
      <c r="A2" s="6"/>
      <c r="B2" s="6"/>
      <c r="C2" s="2"/>
      <c r="D2" s="7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5" customFormat="1" ht="12" x14ac:dyDescent="0.25">
      <c r="A3" s="136" t="s">
        <v>73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3"/>
      <c r="W3" s="4"/>
      <c r="X3" s="4"/>
    </row>
    <row r="4" spans="1:24" s="12" customFormat="1" ht="12" x14ac:dyDescent="0.25">
      <c r="A4" s="137" t="s">
        <v>89</v>
      </c>
      <c r="B4" s="131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8"/>
      <c r="V4" s="131"/>
      <c r="W4" s="11"/>
      <c r="X4" s="11"/>
    </row>
    <row r="5" spans="1:24" s="5" customFormat="1" ht="12" x14ac:dyDescent="0.25">
      <c r="A5" s="137" t="s">
        <v>90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3"/>
      <c r="W5" s="4"/>
      <c r="X5" s="4"/>
    </row>
    <row r="6" spans="1:24" s="5" customFormat="1" ht="12" x14ac:dyDescent="0.25">
      <c r="A6" s="137" t="s">
        <v>79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3"/>
      <c r="W6" s="4"/>
      <c r="X6" s="4"/>
    </row>
    <row r="7" spans="1:24" s="5" customFormat="1" ht="12" x14ac:dyDescent="0.25">
      <c r="A7" s="137" t="s">
        <v>150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1"/>
      <c r="V7" s="13"/>
      <c r="W7" s="4"/>
      <c r="X7" s="4"/>
    </row>
    <row r="8" spans="1:24" s="5" customFormat="1" ht="12" x14ac:dyDescent="0.25">
      <c r="A8" s="1"/>
      <c r="B8" s="1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</row>
    <row r="9" spans="1:24" s="17" customFormat="1" ht="12" x14ac:dyDescent="0.25">
      <c r="A9" s="13"/>
      <c r="B9" s="13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24" s="76" customFormat="1" ht="18" customHeight="1" x14ac:dyDescent="0.25">
      <c r="A10" s="72" t="s">
        <v>0</v>
      </c>
      <c r="B10" s="73" t="s">
        <v>11</v>
      </c>
      <c r="C10" s="228" t="s">
        <v>12</v>
      </c>
      <c r="D10" s="228"/>
      <c r="E10" s="228" t="s">
        <v>13</v>
      </c>
      <c r="F10" s="228"/>
      <c r="G10" s="228" t="s">
        <v>14</v>
      </c>
      <c r="H10" s="228"/>
      <c r="I10" s="228" t="s">
        <v>15</v>
      </c>
      <c r="J10" s="228"/>
      <c r="K10" s="228" t="s">
        <v>87</v>
      </c>
      <c r="L10" s="228"/>
      <c r="M10" s="228" t="s">
        <v>88</v>
      </c>
      <c r="N10" s="228"/>
      <c r="O10" s="226" t="s">
        <v>16</v>
      </c>
      <c r="P10" s="227"/>
      <c r="Q10" s="74"/>
      <c r="R10" s="75"/>
    </row>
    <row r="11" spans="1:24" s="83" customFormat="1" ht="18" customHeight="1" x14ac:dyDescent="0.25">
      <c r="A11" s="77"/>
      <c r="B11" s="78"/>
      <c r="C11" s="79" t="s">
        <v>17</v>
      </c>
      <c r="D11" s="80" t="s">
        <v>18</v>
      </c>
      <c r="E11" s="79" t="s">
        <v>17</v>
      </c>
      <c r="F11" s="80" t="s">
        <v>18</v>
      </c>
      <c r="G11" s="79" t="s">
        <v>17</v>
      </c>
      <c r="H11" s="80" t="s">
        <v>18</v>
      </c>
      <c r="I11" s="79" t="s">
        <v>17</v>
      </c>
      <c r="J11" s="80" t="s">
        <v>18</v>
      </c>
      <c r="K11" s="79" t="s">
        <v>17</v>
      </c>
      <c r="L11" s="80" t="s">
        <v>18</v>
      </c>
      <c r="M11" s="79" t="s">
        <v>17</v>
      </c>
      <c r="N11" s="80" t="s">
        <v>18</v>
      </c>
      <c r="O11" s="79" t="s">
        <v>17</v>
      </c>
      <c r="P11" s="80" t="s">
        <v>18</v>
      </c>
      <c r="Q11" s="81"/>
      <c r="R11" s="82"/>
    </row>
    <row r="12" spans="1:24" s="69" customFormat="1" ht="18" customHeight="1" x14ac:dyDescent="0.25">
      <c r="A12" s="84">
        <v>1</v>
      </c>
      <c r="B12" s="85" t="s">
        <v>80</v>
      </c>
      <c r="C12" s="86">
        <v>1</v>
      </c>
      <c r="D12" s="87">
        <f t="shared" ref="D12:D19" si="0">C12*$P12</f>
        <v>5787.83</v>
      </c>
      <c r="E12" s="86"/>
      <c r="F12" s="87">
        <f t="shared" ref="F12:F19" si="1">E12*$P12</f>
        <v>0</v>
      </c>
      <c r="G12" s="86"/>
      <c r="H12" s="87">
        <f>G12*$P12</f>
        <v>0</v>
      </c>
      <c r="I12" s="86"/>
      <c r="J12" s="87">
        <f>I12*$P12</f>
        <v>0</v>
      </c>
      <c r="K12" s="86"/>
      <c r="L12" s="87">
        <f>K12*$P12</f>
        <v>0</v>
      </c>
      <c r="M12" s="86"/>
      <c r="N12" s="87">
        <f>M12*$P12</f>
        <v>0</v>
      </c>
      <c r="O12" s="88">
        <f>C12+E12+G12+I12+K12+M12</f>
        <v>1</v>
      </c>
      <c r="P12" s="87">
        <f>OB_TOTAL!I15</f>
        <v>5787.83</v>
      </c>
      <c r="Q12" s="70"/>
      <c r="R12" s="71"/>
    </row>
    <row r="13" spans="1:24" s="69" customFormat="1" ht="18" customHeight="1" x14ac:dyDescent="0.25">
      <c r="A13" s="84">
        <v>2</v>
      </c>
      <c r="B13" s="85" t="s">
        <v>31</v>
      </c>
      <c r="C13" s="86">
        <v>1</v>
      </c>
      <c r="D13" s="87">
        <f t="shared" si="0"/>
        <v>11621.18</v>
      </c>
      <c r="E13" s="86"/>
      <c r="F13" s="87">
        <f t="shared" si="1"/>
        <v>0</v>
      </c>
      <c r="G13" s="86"/>
      <c r="H13" s="87">
        <f t="shared" ref="H13" si="2">G13*$P13</f>
        <v>0</v>
      </c>
      <c r="I13" s="86"/>
      <c r="J13" s="87">
        <f t="shared" ref="J13:J19" si="3">I13*$P13</f>
        <v>0</v>
      </c>
      <c r="K13" s="86"/>
      <c r="L13" s="87">
        <f t="shared" ref="L13:L19" si="4">K13*$P13</f>
        <v>0</v>
      </c>
      <c r="M13" s="86"/>
      <c r="N13" s="87">
        <f t="shared" ref="N13" si="5">M13*$P13</f>
        <v>0</v>
      </c>
      <c r="O13" s="88">
        <f t="shared" ref="O13:O19" si="6">C13+E13+G13+I13+K13+M13</f>
        <v>1</v>
      </c>
      <c r="P13" s="87">
        <f>OB_TOTAL!I19</f>
        <v>11621.18</v>
      </c>
      <c r="Q13" s="70"/>
      <c r="R13" s="71"/>
    </row>
    <row r="14" spans="1:24" s="69" customFormat="1" ht="18" customHeight="1" x14ac:dyDescent="0.25">
      <c r="A14" s="84">
        <v>3</v>
      </c>
      <c r="B14" s="85" t="s">
        <v>103</v>
      </c>
      <c r="C14" s="86">
        <v>0.25</v>
      </c>
      <c r="D14" s="87">
        <f t="shared" si="0"/>
        <v>49161.62</v>
      </c>
      <c r="E14" s="86">
        <v>0.5</v>
      </c>
      <c r="F14" s="87">
        <f t="shared" si="1"/>
        <v>98323.24</v>
      </c>
      <c r="G14" s="86">
        <v>0.25</v>
      </c>
      <c r="H14" s="87">
        <f t="shared" ref="H14" si="7">G14*$P14</f>
        <v>49161.62</v>
      </c>
      <c r="I14" s="86"/>
      <c r="J14" s="87">
        <f t="shared" si="3"/>
        <v>0</v>
      </c>
      <c r="K14" s="86"/>
      <c r="L14" s="87">
        <f t="shared" si="4"/>
        <v>0</v>
      </c>
      <c r="M14" s="86"/>
      <c r="N14" s="87">
        <f t="shared" ref="N14" si="8">M14*$P14</f>
        <v>0</v>
      </c>
      <c r="O14" s="88">
        <f t="shared" si="6"/>
        <v>1</v>
      </c>
      <c r="P14" s="87">
        <f>OB_TOTAL!I25</f>
        <v>196646.48</v>
      </c>
      <c r="Q14" s="70"/>
      <c r="R14" s="71"/>
    </row>
    <row r="15" spans="1:24" s="69" customFormat="1" ht="18" customHeight="1" x14ac:dyDescent="0.25">
      <c r="A15" s="84">
        <v>4</v>
      </c>
      <c r="B15" s="85" t="s">
        <v>109</v>
      </c>
      <c r="C15" s="86"/>
      <c r="D15" s="87">
        <f t="shared" si="0"/>
        <v>0</v>
      </c>
      <c r="E15" s="86"/>
      <c r="F15" s="87">
        <f t="shared" si="1"/>
        <v>0</v>
      </c>
      <c r="G15" s="86">
        <v>0.25</v>
      </c>
      <c r="H15" s="87">
        <f t="shared" ref="H15" si="9">G15*$P15</f>
        <v>70184.06</v>
      </c>
      <c r="I15" s="86">
        <v>0.5</v>
      </c>
      <c r="J15" s="87">
        <f t="shared" si="3"/>
        <v>140368.12</v>
      </c>
      <c r="K15" s="86">
        <v>0.25</v>
      </c>
      <c r="L15" s="87">
        <f t="shared" si="4"/>
        <v>70184.06</v>
      </c>
      <c r="M15" s="86"/>
      <c r="N15" s="87">
        <f t="shared" ref="N15:N16" si="10">M15*$P15</f>
        <v>0</v>
      </c>
      <c r="O15" s="88">
        <f t="shared" si="6"/>
        <v>1</v>
      </c>
      <c r="P15" s="87">
        <f>OB_TOTAL!I29</f>
        <v>280736.24</v>
      </c>
      <c r="Q15" s="70"/>
      <c r="R15" s="71"/>
    </row>
    <row r="16" spans="1:24" s="69" customFormat="1" ht="18" customHeight="1" x14ac:dyDescent="0.25">
      <c r="A16" s="84">
        <v>5</v>
      </c>
      <c r="B16" s="85" t="s">
        <v>123</v>
      </c>
      <c r="C16" s="86"/>
      <c r="D16" s="87">
        <f t="shared" si="0"/>
        <v>0</v>
      </c>
      <c r="E16" s="86"/>
      <c r="F16" s="87">
        <f t="shared" si="1"/>
        <v>0</v>
      </c>
      <c r="G16" s="86"/>
      <c r="H16" s="87">
        <f t="shared" ref="H16" si="11">G16*$P16</f>
        <v>0</v>
      </c>
      <c r="I16" s="86"/>
      <c r="J16" s="87">
        <f t="shared" si="3"/>
        <v>0</v>
      </c>
      <c r="K16" s="86">
        <v>0.5</v>
      </c>
      <c r="L16" s="87">
        <f t="shared" si="4"/>
        <v>11241.48</v>
      </c>
      <c r="M16" s="86">
        <v>0.5</v>
      </c>
      <c r="N16" s="87">
        <f t="shared" si="10"/>
        <v>11241.48</v>
      </c>
      <c r="O16" s="88">
        <f t="shared" si="6"/>
        <v>1</v>
      </c>
      <c r="P16" s="87">
        <f>OB_TOTAL!I36</f>
        <v>22482.959999999999</v>
      </c>
      <c r="Q16" s="70"/>
      <c r="R16" s="71"/>
    </row>
    <row r="17" spans="1:248" s="69" customFormat="1" ht="18" customHeight="1" x14ac:dyDescent="0.25">
      <c r="A17" s="84">
        <v>6</v>
      </c>
      <c r="B17" s="85" t="s">
        <v>128</v>
      </c>
      <c r="C17" s="86"/>
      <c r="D17" s="87">
        <f t="shared" si="0"/>
        <v>0</v>
      </c>
      <c r="E17" s="86"/>
      <c r="F17" s="87">
        <f t="shared" si="1"/>
        <v>0</v>
      </c>
      <c r="G17" s="86"/>
      <c r="H17" s="87">
        <f t="shared" ref="H17" si="12">G17*$P17</f>
        <v>0</v>
      </c>
      <c r="I17" s="86"/>
      <c r="J17" s="87">
        <f t="shared" si="3"/>
        <v>0</v>
      </c>
      <c r="K17" s="86"/>
      <c r="L17" s="87">
        <f t="shared" si="4"/>
        <v>0</v>
      </c>
      <c r="M17" s="86">
        <v>1</v>
      </c>
      <c r="N17" s="87">
        <f t="shared" ref="N17" si="13">M17*$P17</f>
        <v>5653.88</v>
      </c>
      <c r="O17" s="88">
        <f t="shared" si="6"/>
        <v>1</v>
      </c>
      <c r="P17" s="87">
        <f>OB_TOTAL!I41</f>
        <v>5653.88</v>
      </c>
      <c r="Q17" s="70"/>
      <c r="R17" s="71"/>
    </row>
    <row r="18" spans="1:248" s="69" customFormat="1" ht="18" customHeight="1" x14ac:dyDescent="0.25">
      <c r="A18" s="84">
        <v>7</v>
      </c>
      <c r="B18" s="85" t="s">
        <v>26</v>
      </c>
      <c r="C18" s="86">
        <v>0.5</v>
      </c>
      <c r="D18" s="87">
        <f t="shared" si="0"/>
        <v>68102.66</v>
      </c>
      <c r="E18" s="86">
        <v>0.5</v>
      </c>
      <c r="F18" s="87">
        <v>68102.649999999994</v>
      </c>
      <c r="G18" s="86"/>
      <c r="H18" s="87">
        <f t="shared" ref="H18" si="14">G18*$P18</f>
        <v>0</v>
      </c>
      <c r="I18" s="86"/>
      <c r="J18" s="87">
        <f t="shared" si="3"/>
        <v>0</v>
      </c>
      <c r="K18" s="86"/>
      <c r="L18" s="87">
        <f t="shared" si="4"/>
        <v>0</v>
      </c>
      <c r="M18" s="86"/>
      <c r="N18" s="87">
        <f t="shared" ref="N18" si="15">M18*$P18</f>
        <v>0</v>
      </c>
      <c r="O18" s="88">
        <f t="shared" si="6"/>
        <v>1</v>
      </c>
      <c r="P18" s="87">
        <f>OB_TOTAL!I43</f>
        <v>136205.31</v>
      </c>
      <c r="Q18" s="70"/>
      <c r="R18" s="71"/>
    </row>
    <row r="19" spans="1:248" s="69" customFormat="1" ht="18" customHeight="1" x14ac:dyDescent="0.25">
      <c r="A19" s="84">
        <v>8</v>
      </c>
      <c r="B19" s="85" t="s">
        <v>203</v>
      </c>
      <c r="C19" s="86"/>
      <c r="D19" s="87">
        <f t="shared" si="0"/>
        <v>0</v>
      </c>
      <c r="E19" s="86"/>
      <c r="F19" s="87">
        <f t="shared" si="1"/>
        <v>0</v>
      </c>
      <c r="G19" s="86"/>
      <c r="H19" s="87">
        <f t="shared" ref="H19" si="16">G19*$P19</f>
        <v>0</v>
      </c>
      <c r="I19" s="86">
        <v>0.5</v>
      </c>
      <c r="J19" s="87">
        <f t="shared" si="3"/>
        <v>5341.73</v>
      </c>
      <c r="K19" s="86"/>
      <c r="L19" s="87">
        <f t="shared" si="4"/>
        <v>0</v>
      </c>
      <c r="M19" s="86">
        <v>0.5</v>
      </c>
      <c r="N19" s="87">
        <f t="shared" ref="N19" si="17">M19*$P19</f>
        <v>5341.73</v>
      </c>
      <c r="O19" s="88">
        <f t="shared" si="6"/>
        <v>1</v>
      </c>
      <c r="P19" s="87">
        <f>OB_TOTAL!I53</f>
        <v>10683.46</v>
      </c>
      <c r="Q19" s="70"/>
      <c r="R19" s="71"/>
    </row>
    <row r="20" spans="1:248" s="69" customFormat="1" ht="18" customHeight="1" x14ac:dyDescent="0.2">
      <c r="A20" s="89"/>
      <c r="B20" s="85" t="s">
        <v>19</v>
      </c>
      <c r="C20" s="138">
        <f>D20/$P$20</f>
        <v>0.2011</v>
      </c>
      <c r="D20" s="90">
        <f>SUM(D12:D19)</f>
        <v>134673.29</v>
      </c>
      <c r="E20" s="138">
        <f>F20/$P$20</f>
        <v>0.2485</v>
      </c>
      <c r="F20" s="90">
        <f>SUM(F12:F19)</f>
        <v>166425.89000000001</v>
      </c>
      <c r="G20" s="138">
        <f>H20/$P$20</f>
        <v>0.1782</v>
      </c>
      <c r="H20" s="90">
        <f>SUM(H12:H19)</f>
        <v>119345.68</v>
      </c>
      <c r="I20" s="138">
        <f>J20/$P$20</f>
        <v>0.2175</v>
      </c>
      <c r="J20" s="90">
        <f>SUM(J12:J19)</f>
        <v>145709.85</v>
      </c>
      <c r="K20" s="138">
        <f>L20/$P$20</f>
        <v>0.1216</v>
      </c>
      <c r="L20" s="90">
        <f>SUM(L12:L19)</f>
        <v>81425.539999999994</v>
      </c>
      <c r="M20" s="138">
        <f>N20/$P$20</f>
        <v>3.32E-2</v>
      </c>
      <c r="N20" s="90">
        <f>SUM(N12:N19)</f>
        <v>22237.09</v>
      </c>
      <c r="O20" s="91">
        <f>P20/$P$20</f>
        <v>1</v>
      </c>
      <c r="P20" s="92">
        <f>SUM(P12:P19)</f>
        <v>669817.34</v>
      </c>
      <c r="Q20" s="70"/>
      <c r="R20" s="66"/>
    </row>
    <row r="21" spans="1:248" s="69" customFormat="1" ht="18" customHeight="1" x14ac:dyDescent="0.2">
      <c r="A21" s="89"/>
      <c r="B21" s="85" t="s">
        <v>20</v>
      </c>
      <c r="C21" s="139">
        <f>C20</f>
        <v>0.2011</v>
      </c>
      <c r="D21" s="87">
        <f>D20</f>
        <v>134673.29</v>
      </c>
      <c r="E21" s="139">
        <f>F21/$P$20</f>
        <v>0.44950000000000001</v>
      </c>
      <c r="F21" s="87">
        <f>D21+F20</f>
        <v>301099.18</v>
      </c>
      <c r="G21" s="139">
        <f>H21/$P$20</f>
        <v>0.62770000000000004</v>
      </c>
      <c r="H21" s="87">
        <f>F21+H20</f>
        <v>420444.86</v>
      </c>
      <c r="I21" s="139">
        <f>J21/$P$20</f>
        <v>0.84519999999999995</v>
      </c>
      <c r="J21" s="87">
        <f>H21+J20</f>
        <v>566154.71</v>
      </c>
      <c r="K21" s="139">
        <f>L21/$P$20</f>
        <v>0.96679999999999999</v>
      </c>
      <c r="L21" s="87">
        <f>J21+L20</f>
        <v>647580.25</v>
      </c>
      <c r="M21" s="139">
        <f>N21/$P$20</f>
        <v>1</v>
      </c>
      <c r="N21" s="87">
        <f>L21+N20</f>
        <v>669817.34</v>
      </c>
      <c r="O21" s="93"/>
      <c r="P21" s="94"/>
      <c r="Q21" s="70"/>
      <c r="R21" s="132"/>
    </row>
    <row r="22" spans="1:248" x14ac:dyDescent="0.2">
      <c r="P22" s="98"/>
      <c r="Q22" s="70"/>
      <c r="R22" s="99"/>
    </row>
    <row r="24" spans="1:248" s="102" customFormat="1" ht="24.95" customHeight="1" x14ac:dyDescent="0.2">
      <c r="A24" s="62"/>
      <c r="B24" s="110" t="s">
        <v>151</v>
      </c>
      <c r="C24" s="100"/>
      <c r="D24" s="101"/>
      <c r="E24" s="101"/>
      <c r="F24" s="57"/>
      <c r="G24" s="99"/>
      <c r="H24" s="62"/>
      <c r="I24" s="62"/>
      <c r="J24" s="62"/>
      <c r="K24" s="62"/>
      <c r="L24" s="62"/>
      <c r="M24" s="62"/>
      <c r="N24" s="62"/>
      <c r="O24" s="101"/>
      <c r="P24" s="101"/>
      <c r="Q24" s="97"/>
      <c r="R24" s="95"/>
      <c r="S24" s="62"/>
      <c r="T24" s="62"/>
      <c r="U24" s="100"/>
      <c r="V24" s="101"/>
      <c r="W24" s="101"/>
      <c r="X24" s="57"/>
      <c r="Y24" s="99"/>
      <c r="Z24" s="62"/>
      <c r="AA24" s="62"/>
      <c r="AB24" s="100"/>
      <c r="AC24" s="101"/>
      <c r="AD24" s="101"/>
      <c r="AE24" s="57"/>
      <c r="AF24" s="99"/>
      <c r="AG24" s="62"/>
      <c r="AH24" s="62"/>
      <c r="AI24" s="100"/>
      <c r="AJ24" s="101"/>
      <c r="AK24" s="101"/>
      <c r="AL24" s="57"/>
      <c r="AM24" s="99"/>
      <c r="AN24" s="62"/>
      <c r="AO24" s="62"/>
      <c r="AP24" s="100"/>
      <c r="AQ24" s="101"/>
      <c r="AR24" s="101"/>
      <c r="AS24" s="57"/>
      <c r="AT24" s="99"/>
      <c r="AU24" s="62"/>
      <c r="AV24" s="62"/>
      <c r="AW24" s="100"/>
      <c r="AX24" s="101"/>
      <c r="AY24" s="101"/>
      <c r="AZ24" s="57"/>
      <c r="BA24" s="99"/>
      <c r="BB24" s="62"/>
      <c r="BC24" s="62"/>
      <c r="BD24" s="100"/>
      <c r="BE24" s="101"/>
      <c r="BF24" s="101"/>
      <c r="BG24" s="57"/>
      <c r="BH24" s="99"/>
      <c r="BI24" s="62"/>
      <c r="BJ24" s="62"/>
      <c r="BK24" s="100"/>
      <c r="BL24" s="101"/>
      <c r="BM24" s="101"/>
      <c r="BN24" s="57"/>
      <c r="BO24" s="99"/>
      <c r="BP24" s="62"/>
      <c r="BQ24" s="62"/>
      <c r="BR24" s="100"/>
      <c r="BS24" s="101"/>
      <c r="BT24" s="101"/>
      <c r="BU24" s="57"/>
      <c r="BV24" s="99"/>
      <c r="BW24" s="62"/>
      <c r="BX24" s="62"/>
      <c r="BY24" s="100"/>
      <c r="BZ24" s="101"/>
      <c r="CA24" s="101"/>
      <c r="CB24" s="57"/>
      <c r="CC24" s="99"/>
      <c r="CD24" s="62"/>
      <c r="CE24" s="62"/>
      <c r="CF24" s="100"/>
      <c r="CG24" s="101"/>
      <c r="CH24" s="101"/>
      <c r="CI24" s="57"/>
      <c r="CJ24" s="99"/>
      <c r="CK24" s="62"/>
      <c r="CL24" s="62"/>
      <c r="CM24" s="100"/>
      <c r="CN24" s="101"/>
      <c r="CO24" s="101"/>
      <c r="CP24" s="57"/>
      <c r="CQ24" s="99"/>
      <c r="CR24" s="62"/>
      <c r="CS24" s="62"/>
      <c r="CT24" s="100"/>
      <c r="CU24" s="101"/>
      <c r="CV24" s="101"/>
      <c r="CW24" s="57"/>
      <c r="CX24" s="99"/>
      <c r="CY24" s="62"/>
      <c r="CZ24" s="62"/>
      <c r="DA24" s="100"/>
      <c r="DB24" s="101"/>
      <c r="DC24" s="101"/>
      <c r="DD24" s="57"/>
      <c r="DE24" s="99"/>
      <c r="DF24" s="62"/>
      <c r="DG24" s="62"/>
      <c r="DH24" s="100"/>
      <c r="DI24" s="101"/>
      <c r="DJ24" s="101"/>
      <c r="DK24" s="57"/>
      <c r="DL24" s="99"/>
      <c r="DM24" s="62"/>
      <c r="DN24" s="62"/>
      <c r="DO24" s="100"/>
      <c r="DP24" s="101"/>
      <c r="DQ24" s="101"/>
      <c r="DR24" s="57"/>
      <c r="DS24" s="99"/>
      <c r="DT24" s="62"/>
      <c r="DU24" s="62"/>
      <c r="DV24" s="100"/>
      <c r="DW24" s="101"/>
      <c r="DX24" s="101"/>
      <c r="DY24" s="57"/>
      <c r="DZ24" s="99"/>
      <c r="EA24" s="62"/>
      <c r="EB24" s="62"/>
      <c r="EC24" s="100"/>
      <c r="ED24" s="101"/>
      <c r="EE24" s="101"/>
      <c r="EF24" s="57"/>
      <c r="EG24" s="99"/>
      <c r="EH24" s="62"/>
      <c r="EI24" s="62"/>
      <c r="EJ24" s="100"/>
      <c r="EK24" s="101"/>
      <c r="EL24" s="101"/>
      <c r="EM24" s="57"/>
      <c r="EN24" s="99"/>
      <c r="EO24" s="62"/>
      <c r="EP24" s="62"/>
      <c r="EQ24" s="100"/>
      <c r="ER24" s="101"/>
      <c r="ES24" s="101"/>
      <c r="ET24" s="57"/>
      <c r="EU24" s="99"/>
      <c r="EV24" s="62"/>
      <c r="EW24" s="62"/>
      <c r="EX24" s="100"/>
      <c r="EY24" s="101"/>
      <c r="EZ24" s="101"/>
      <c r="FA24" s="57"/>
      <c r="FB24" s="99"/>
      <c r="FC24" s="62"/>
      <c r="FD24" s="62"/>
      <c r="FE24" s="100"/>
      <c r="FF24" s="101"/>
      <c r="FG24" s="101"/>
      <c r="FH24" s="57"/>
      <c r="FI24" s="99"/>
      <c r="FJ24" s="62"/>
      <c r="FK24" s="62"/>
      <c r="FL24" s="100"/>
      <c r="FM24" s="101"/>
      <c r="FN24" s="101"/>
      <c r="FO24" s="57"/>
      <c r="FP24" s="99"/>
      <c r="FQ24" s="62"/>
      <c r="FR24" s="62"/>
      <c r="FS24" s="100"/>
      <c r="FT24" s="101"/>
      <c r="FU24" s="101"/>
      <c r="FV24" s="57"/>
      <c r="FW24" s="99"/>
      <c r="FX24" s="62"/>
      <c r="FY24" s="62"/>
      <c r="FZ24" s="100"/>
      <c r="GA24" s="101"/>
      <c r="GB24" s="101"/>
      <c r="GC24" s="57"/>
      <c r="GD24" s="99"/>
      <c r="GE24" s="62"/>
      <c r="GF24" s="62"/>
      <c r="GG24" s="100"/>
      <c r="GH24" s="101"/>
      <c r="GI24" s="101"/>
      <c r="GJ24" s="57"/>
      <c r="GK24" s="99"/>
      <c r="GL24" s="62"/>
      <c r="GM24" s="62"/>
      <c r="GN24" s="100"/>
      <c r="GO24" s="101"/>
      <c r="GP24" s="101"/>
      <c r="GQ24" s="57"/>
      <c r="GR24" s="99"/>
      <c r="GS24" s="62"/>
      <c r="GT24" s="62"/>
      <c r="GU24" s="100"/>
      <c r="GV24" s="101"/>
      <c r="GW24" s="101"/>
      <c r="GX24" s="57"/>
      <c r="GY24" s="99"/>
      <c r="GZ24" s="62"/>
      <c r="HA24" s="62"/>
      <c r="HB24" s="100"/>
      <c r="HC24" s="101"/>
      <c r="HD24" s="101"/>
      <c r="HE24" s="57"/>
      <c r="HF24" s="99"/>
      <c r="HG24" s="62"/>
      <c r="HH24" s="62"/>
      <c r="HI24" s="100"/>
      <c r="HJ24" s="101"/>
      <c r="HK24" s="101"/>
      <c r="HL24" s="57"/>
      <c r="HM24" s="99"/>
      <c r="HN24" s="62"/>
      <c r="HO24" s="62"/>
      <c r="HP24" s="100"/>
      <c r="HQ24" s="101"/>
      <c r="HR24" s="101"/>
      <c r="HS24" s="57"/>
      <c r="HT24" s="99"/>
      <c r="HU24" s="62"/>
      <c r="HV24" s="62"/>
      <c r="HW24" s="100"/>
      <c r="HX24" s="101"/>
      <c r="HY24" s="101"/>
      <c r="HZ24" s="57"/>
      <c r="IA24" s="99"/>
      <c r="IB24" s="62"/>
      <c r="IC24" s="62"/>
      <c r="ID24" s="100"/>
      <c r="IE24" s="101"/>
      <c r="IF24" s="101"/>
      <c r="IG24" s="57"/>
      <c r="IH24" s="99"/>
      <c r="II24" s="62"/>
      <c r="IJ24" s="62"/>
      <c r="IK24" s="100"/>
      <c r="IL24" s="101"/>
      <c r="IM24" s="101"/>
      <c r="IN24" s="57"/>
    </row>
    <row r="25" spans="1:248" x14ac:dyDescent="0.2">
      <c r="Q25" s="57"/>
    </row>
    <row r="92" spans="1:248" s="96" customFormat="1" x14ac:dyDescent="0.2">
      <c r="A92" s="66"/>
      <c r="B92" s="103"/>
      <c r="D92" s="97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97"/>
      <c r="R92" s="95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6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6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6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6"/>
      <c r="GL92" s="66"/>
      <c r="GM92" s="66"/>
      <c r="GN92" s="66"/>
      <c r="GO92" s="66"/>
      <c r="GP92" s="66"/>
      <c r="GQ92" s="66"/>
      <c r="GR92" s="66"/>
      <c r="GS92" s="66"/>
      <c r="GT92" s="66"/>
      <c r="GU92" s="66"/>
      <c r="GV92" s="66"/>
      <c r="GW92" s="66"/>
      <c r="GX92" s="66"/>
      <c r="GY92" s="66"/>
      <c r="GZ92" s="66"/>
      <c r="HA92" s="66"/>
      <c r="HB92" s="66"/>
      <c r="HC92" s="66"/>
      <c r="HD92" s="66"/>
      <c r="HE92" s="66"/>
      <c r="HF92" s="66"/>
      <c r="HG92" s="66"/>
      <c r="HH92" s="66"/>
      <c r="HI92" s="66"/>
      <c r="HJ92" s="66"/>
      <c r="HK92" s="66"/>
      <c r="HL92" s="66"/>
      <c r="HM92" s="66"/>
      <c r="HN92" s="66"/>
      <c r="HO92" s="66"/>
      <c r="HP92" s="66"/>
      <c r="HQ92" s="66"/>
      <c r="HR92" s="66"/>
      <c r="HS92" s="66"/>
      <c r="HT92" s="66"/>
      <c r="HU92" s="66"/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/>
      <c r="IM92" s="66"/>
      <c r="IN92" s="66"/>
    </row>
  </sheetData>
  <mergeCells count="7">
    <mergeCell ref="O10:P10"/>
    <mergeCell ref="C10:D10"/>
    <mergeCell ref="E10:F10"/>
    <mergeCell ref="G10:H10"/>
    <mergeCell ref="M10:N10"/>
    <mergeCell ref="I10:J10"/>
    <mergeCell ref="K10:L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62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22"/>
  <sheetViews>
    <sheetView showGridLines="0" topLeftCell="B1" zoomScale="85" zoomScaleNormal="85" workbookViewId="0">
      <selection activeCell="H6" sqref="H6"/>
    </sheetView>
  </sheetViews>
  <sheetFormatPr defaultColWidth="12.5703125" defaultRowHeight="12.75" x14ac:dyDescent="0.2"/>
  <cols>
    <col min="1" max="1" width="12.5703125" style="134"/>
    <col min="2" max="2" width="46.140625" style="134" customWidth="1"/>
    <col min="3" max="3" width="12.7109375" style="134" customWidth="1"/>
    <col min="4" max="4" width="36.85546875" style="134" customWidth="1"/>
    <col min="5" max="244" width="12.5703125" style="134"/>
    <col min="245" max="245" width="40.85546875" style="134" customWidth="1"/>
    <col min="246" max="246" width="37.5703125" style="134" customWidth="1"/>
    <col min="247" max="500" width="12.5703125" style="134"/>
    <col min="501" max="501" width="40.85546875" style="134" customWidth="1"/>
    <col min="502" max="502" width="37.5703125" style="134" customWidth="1"/>
    <col min="503" max="756" width="12.5703125" style="134"/>
    <col min="757" max="757" width="40.85546875" style="134" customWidth="1"/>
    <col min="758" max="758" width="37.5703125" style="134" customWidth="1"/>
    <col min="759" max="1012" width="12.5703125" style="134"/>
    <col min="1013" max="1013" width="40.85546875" style="134" customWidth="1"/>
    <col min="1014" max="1014" width="37.5703125" style="134" customWidth="1"/>
    <col min="1015" max="1268" width="12.5703125" style="134"/>
    <col min="1269" max="1269" width="40.85546875" style="134" customWidth="1"/>
    <col min="1270" max="1270" width="37.5703125" style="134" customWidth="1"/>
    <col min="1271" max="1524" width="12.5703125" style="134"/>
    <col min="1525" max="1525" width="40.85546875" style="134" customWidth="1"/>
    <col min="1526" max="1526" width="37.5703125" style="134" customWidth="1"/>
    <col min="1527" max="1780" width="12.5703125" style="134"/>
    <col min="1781" max="1781" width="40.85546875" style="134" customWidth="1"/>
    <col min="1782" max="1782" width="37.5703125" style="134" customWidth="1"/>
    <col min="1783" max="2036" width="12.5703125" style="134"/>
    <col min="2037" max="2037" width="40.85546875" style="134" customWidth="1"/>
    <col min="2038" max="2038" width="37.5703125" style="134" customWidth="1"/>
    <col min="2039" max="2292" width="12.5703125" style="134"/>
    <col min="2293" max="2293" width="40.85546875" style="134" customWidth="1"/>
    <col min="2294" max="2294" width="37.5703125" style="134" customWidth="1"/>
    <col min="2295" max="2548" width="12.5703125" style="134"/>
    <col min="2549" max="2549" width="40.85546875" style="134" customWidth="1"/>
    <col min="2550" max="2550" width="37.5703125" style="134" customWidth="1"/>
    <col min="2551" max="2804" width="12.5703125" style="134"/>
    <col min="2805" max="2805" width="40.85546875" style="134" customWidth="1"/>
    <col min="2806" max="2806" width="37.5703125" style="134" customWidth="1"/>
    <col min="2807" max="3060" width="12.5703125" style="134"/>
    <col min="3061" max="3061" width="40.85546875" style="134" customWidth="1"/>
    <col min="3062" max="3062" width="37.5703125" style="134" customWidth="1"/>
    <col min="3063" max="3316" width="12.5703125" style="134"/>
    <col min="3317" max="3317" width="40.85546875" style="134" customWidth="1"/>
    <col min="3318" max="3318" width="37.5703125" style="134" customWidth="1"/>
    <col min="3319" max="3572" width="12.5703125" style="134"/>
    <col min="3573" max="3573" width="40.85546875" style="134" customWidth="1"/>
    <col min="3574" max="3574" width="37.5703125" style="134" customWidth="1"/>
    <col min="3575" max="3828" width="12.5703125" style="134"/>
    <col min="3829" max="3829" width="40.85546875" style="134" customWidth="1"/>
    <col min="3830" max="3830" width="37.5703125" style="134" customWidth="1"/>
    <col min="3831" max="4084" width="12.5703125" style="134"/>
    <col min="4085" max="4085" width="40.85546875" style="134" customWidth="1"/>
    <col min="4086" max="4086" width="37.5703125" style="134" customWidth="1"/>
    <col min="4087" max="4340" width="12.5703125" style="134"/>
    <col min="4341" max="4341" width="40.85546875" style="134" customWidth="1"/>
    <col min="4342" max="4342" width="37.5703125" style="134" customWidth="1"/>
    <col min="4343" max="4596" width="12.5703125" style="134"/>
    <col min="4597" max="4597" width="40.85546875" style="134" customWidth="1"/>
    <col min="4598" max="4598" width="37.5703125" style="134" customWidth="1"/>
    <col min="4599" max="4852" width="12.5703125" style="134"/>
    <col min="4853" max="4853" width="40.85546875" style="134" customWidth="1"/>
    <col min="4854" max="4854" width="37.5703125" style="134" customWidth="1"/>
    <col min="4855" max="5108" width="12.5703125" style="134"/>
    <col min="5109" max="5109" width="40.85546875" style="134" customWidth="1"/>
    <col min="5110" max="5110" width="37.5703125" style="134" customWidth="1"/>
    <col min="5111" max="5364" width="12.5703125" style="134"/>
    <col min="5365" max="5365" width="40.85546875" style="134" customWidth="1"/>
    <col min="5366" max="5366" width="37.5703125" style="134" customWidth="1"/>
    <col min="5367" max="5620" width="12.5703125" style="134"/>
    <col min="5621" max="5621" width="40.85546875" style="134" customWidth="1"/>
    <col min="5622" max="5622" width="37.5703125" style="134" customWidth="1"/>
    <col min="5623" max="5876" width="12.5703125" style="134"/>
    <col min="5877" max="5877" width="40.85546875" style="134" customWidth="1"/>
    <col min="5878" max="5878" width="37.5703125" style="134" customWidth="1"/>
    <col min="5879" max="6132" width="12.5703125" style="134"/>
    <col min="6133" max="6133" width="40.85546875" style="134" customWidth="1"/>
    <col min="6134" max="6134" width="37.5703125" style="134" customWidth="1"/>
    <col min="6135" max="6388" width="12.5703125" style="134"/>
    <col min="6389" max="6389" width="40.85546875" style="134" customWidth="1"/>
    <col min="6390" max="6390" width="37.5703125" style="134" customWidth="1"/>
    <col min="6391" max="6644" width="12.5703125" style="134"/>
    <col min="6645" max="6645" width="40.85546875" style="134" customWidth="1"/>
    <col min="6646" max="6646" width="37.5703125" style="134" customWidth="1"/>
    <col min="6647" max="6900" width="12.5703125" style="134"/>
    <col min="6901" max="6901" width="40.85546875" style="134" customWidth="1"/>
    <col min="6902" max="6902" width="37.5703125" style="134" customWidth="1"/>
    <col min="6903" max="7156" width="12.5703125" style="134"/>
    <col min="7157" max="7157" width="40.85546875" style="134" customWidth="1"/>
    <col min="7158" max="7158" width="37.5703125" style="134" customWidth="1"/>
    <col min="7159" max="7412" width="12.5703125" style="134"/>
    <col min="7413" max="7413" width="40.85546875" style="134" customWidth="1"/>
    <col min="7414" max="7414" width="37.5703125" style="134" customWidth="1"/>
    <col min="7415" max="7668" width="12.5703125" style="134"/>
    <col min="7669" max="7669" width="40.85546875" style="134" customWidth="1"/>
    <col min="7670" max="7670" width="37.5703125" style="134" customWidth="1"/>
    <col min="7671" max="7924" width="12.5703125" style="134"/>
    <col min="7925" max="7925" width="40.85546875" style="134" customWidth="1"/>
    <col min="7926" max="7926" width="37.5703125" style="134" customWidth="1"/>
    <col min="7927" max="8180" width="12.5703125" style="134"/>
    <col min="8181" max="8181" width="40.85546875" style="134" customWidth="1"/>
    <col min="8182" max="8182" width="37.5703125" style="134" customWidth="1"/>
    <col min="8183" max="8436" width="12.5703125" style="134"/>
    <col min="8437" max="8437" width="40.85546875" style="134" customWidth="1"/>
    <col min="8438" max="8438" width="37.5703125" style="134" customWidth="1"/>
    <col min="8439" max="8692" width="12.5703125" style="134"/>
    <col min="8693" max="8693" width="40.85546875" style="134" customWidth="1"/>
    <col min="8694" max="8694" width="37.5703125" style="134" customWidth="1"/>
    <col min="8695" max="8948" width="12.5703125" style="134"/>
    <col min="8949" max="8949" width="40.85546875" style="134" customWidth="1"/>
    <col min="8950" max="8950" width="37.5703125" style="134" customWidth="1"/>
    <col min="8951" max="9204" width="12.5703125" style="134"/>
    <col min="9205" max="9205" width="40.85546875" style="134" customWidth="1"/>
    <col min="9206" max="9206" width="37.5703125" style="134" customWidth="1"/>
    <col min="9207" max="9460" width="12.5703125" style="134"/>
    <col min="9461" max="9461" width="40.85546875" style="134" customWidth="1"/>
    <col min="9462" max="9462" width="37.5703125" style="134" customWidth="1"/>
    <col min="9463" max="9716" width="12.5703125" style="134"/>
    <col min="9717" max="9717" width="40.85546875" style="134" customWidth="1"/>
    <col min="9718" max="9718" width="37.5703125" style="134" customWidth="1"/>
    <col min="9719" max="9972" width="12.5703125" style="134"/>
    <col min="9973" max="9973" width="40.85546875" style="134" customWidth="1"/>
    <col min="9974" max="9974" width="37.5703125" style="134" customWidth="1"/>
    <col min="9975" max="10228" width="12.5703125" style="134"/>
    <col min="10229" max="10229" width="40.85546875" style="134" customWidth="1"/>
    <col min="10230" max="10230" width="37.5703125" style="134" customWidth="1"/>
    <col min="10231" max="10484" width="12.5703125" style="134"/>
    <col min="10485" max="10485" width="40.85546875" style="134" customWidth="1"/>
    <col min="10486" max="10486" width="37.5703125" style="134" customWidth="1"/>
    <col min="10487" max="10740" width="12.5703125" style="134"/>
    <col min="10741" max="10741" width="40.85546875" style="134" customWidth="1"/>
    <col min="10742" max="10742" width="37.5703125" style="134" customWidth="1"/>
    <col min="10743" max="10996" width="12.5703125" style="134"/>
    <col min="10997" max="10997" width="40.85546875" style="134" customWidth="1"/>
    <col min="10998" max="10998" width="37.5703125" style="134" customWidth="1"/>
    <col min="10999" max="11252" width="12.5703125" style="134"/>
    <col min="11253" max="11253" width="40.85546875" style="134" customWidth="1"/>
    <col min="11254" max="11254" width="37.5703125" style="134" customWidth="1"/>
    <col min="11255" max="11508" width="12.5703125" style="134"/>
    <col min="11509" max="11509" width="40.85546875" style="134" customWidth="1"/>
    <col min="11510" max="11510" width="37.5703125" style="134" customWidth="1"/>
    <col min="11511" max="11764" width="12.5703125" style="134"/>
    <col min="11765" max="11765" width="40.85546875" style="134" customWidth="1"/>
    <col min="11766" max="11766" width="37.5703125" style="134" customWidth="1"/>
    <col min="11767" max="12020" width="12.5703125" style="134"/>
    <col min="12021" max="12021" width="40.85546875" style="134" customWidth="1"/>
    <col min="12022" max="12022" width="37.5703125" style="134" customWidth="1"/>
    <col min="12023" max="12276" width="12.5703125" style="134"/>
    <col min="12277" max="12277" width="40.85546875" style="134" customWidth="1"/>
    <col min="12278" max="12278" width="37.5703125" style="134" customWidth="1"/>
    <col min="12279" max="12532" width="12.5703125" style="134"/>
    <col min="12533" max="12533" width="40.85546875" style="134" customWidth="1"/>
    <col min="12534" max="12534" width="37.5703125" style="134" customWidth="1"/>
    <col min="12535" max="12788" width="12.5703125" style="134"/>
    <col min="12789" max="12789" width="40.85546875" style="134" customWidth="1"/>
    <col min="12790" max="12790" width="37.5703125" style="134" customWidth="1"/>
    <col min="12791" max="13044" width="12.5703125" style="134"/>
    <col min="13045" max="13045" width="40.85546875" style="134" customWidth="1"/>
    <col min="13046" max="13046" width="37.5703125" style="134" customWidth="1"/>
    <col min="13047" max="13300" width="12.5703125" style="134"/>
    <col min="13301" max="13301" width="40.85546875" style="134" customWidth="1"/>
    <col min="13302" max="13302" width="37.5703125" style="134" customWidth="1"/>
    <col min="13303" max="13556" width="12.5703125" style="134"/>
    <col min="13557" max="13557" width="40.85546875" style="134" customWidth="1"/>
    <col min="13558" max="13558" width="37.5703125" style="134" customWidth="1"/>
    <col min="13559" max="13812" width="12.5703125" style="134"/>
    <col min="13813" max="13813" width="40.85546875" style="134" customWidth="1"/>
    <col min="13814" max="13814" width="37.5703125" style="134" customWidth="1"/>
    <col min="13815" max="14068" width="12.5703125" style="134"/>
    <col min="14069" max="14069" width="40.85546875" style="134" customWidth="1"/>
    <col min="14070" max="14070" width="37.5703125" style="134" customWidth="1"/>
    <col min="14071" max="14324" width="12.5703125" style="134"/>
    <col min="14325" max="14325" width="40.85546875" style="134" customWidth="1"/>
    <col min="14326" max="14326" width="37.5703125" style="134" customWidth="1"/>
    <col min="14327" max="14580" width="12.5703125" style="134"/>
    <col min="14581" max="14581" width="40.85546875" style="134" customWidth="1"/>
    <col min="14582" max="14582" width="37.5703125" style="134" customWidth="1"/>
    <col min="14583" max="14836" width="12.5703125" style="134"/>
    <col min="14837" max="14837" width="40.85546875" style="134" customWidth="1"/>
    <col min="14838" max="14838" width="37.5703125" style="134" customWidth="1"/>
    <col min="14839" max="15092" width="12.5703125" style="134"/>
    <col min="15093" max="15093" width="40.85546875" style="134" customWidth="1"/>
    <col min="15094" max="15094" width="37.5703125" style="134" customWidth="1"/>
    <col min="15095" max="15348" width="12.5703125" style="134"/>
    <col min="15349" max="15349" width="40.85546875" style="134" customWidth="1"/>
    <col min="15350" max="15350" width="37.5703125" style="134" customWidth="1"/>
    <col min="15351" max="15604" width="12.5703125" style="134"/>
    <col min="15605" max="15605" width="40.85546875" style="134" customWidth="1"/>
    <col min="15606" max="15606" width="37.5703125" style="134" customWidth="1"/>
    <col min="15607" max="15860" width="12.5703125" style="134"/>
    <col min="15861" max="15861" width="40.85546875" style="134" customWidth="1"/>
    <col min="15862" max="15862" width="37.5703125" style="134" customWidth="1"/>
    <col min="15863" max="16116" width="12.5703125" style="134"/>
    <col min="16117" max="16117" width="40.85546875" style="134" customWidth="1"/>
    <col min="16118" max="16118" width="37.5703125" style="134" customWidth="1"/>
    <col min="16119" max="16384" width="12.5703125" style="134"/>
  </cols>
  <sheetData>
    <row r="1" spans="2:9" ht="42" customHeight="1" thickBot="1" x14ac:dyDescent="0.25">
      <c r="B1" s="241" t="s">
        <v>161</v>
      </c>
      <c r="C1" s="232"/>
      <c r="D1" s="233"/>
      <c r="E1" s="151"/>
      <c r="F1" s="152"/>
      <c r="G1" s="133"/>
      <c r="H1" s="133"/>
      <c r="I1" s="133"/>
    </row>
    <row r="2" spans="2:9" ht="15.75" customHeight="1" x14ac:dyDescent="0.2">
      <c r="B2" s="242" t="s">
        <v>162</v>
      </c>
      <c r="C2" s="153" t="s">
        <v>163</v>
      </c>
      <c r="D2" s="154">
        <f>C24</f>
        <v>0.2</v>
      </c>
      <c r="E2" s="152"/>
      <c r="F2" s="155"/>
      <c r="G2" s="133"/>
      <c r="H2" s="133"/>
      <c r="I2" s="133"/>
    </row>
    <row r="3" spans="2:9" ht="46.5" customHeight="1" x14ac:dyDescent="0.2">
      <c r="B3" s="243"/>
      <c r="C3" s="153" t="s">
        <v>164</v>
      </c>
      <c r="D3" s="154">
        <v>0.65</v>
      </c>
      <c r="E3" s="152"/>
      <c r="F3" s="152" t="s">
        <v>165</v>
      </c>
      <c r="G3" s="133"/>
      <c r="H3" s="133"/>
      <c r="I3" s="133"/>
    </row>
    <row r="4" spans="2:9" ht="44.25" customHeight="1" thickBot="1" x14ac:dyDescent="0.25">
      <c r="B4" s="243"/>
      <c r="C4" s="153" t="s">
        <v>166</v>
      </c>
      <c r="D4" s="154">
        <v>3</v>
      </c>
      <c r="E4" s="152"/>
      <c r="F4" s="152"/>
      <c r="G4" s="133"/>
      <c r="H4" s="133"/>
      <c r="I4" s="133"/>
    </row>
    <row r="5" spans="2:9" ht="44.25" hidden="1" customHeight="1" x14ac:dyDescent="0.2">
      <c r="B5" s="243"/>
      <c r="C5" s="156" t="s">
        <v>167</v>
      </c>
      <c r="D5" s="157">
        <v>0</v>
      </c>
      <c r="E5" s="152"/>
      <c r="F5" s="152" t="s">
        <v>165</v>
      </c>
      <c r="G5" s="133"/>
      <c r="H5" s="133"/>
      <c r="I5" s="133"/>
    </row>
    <row r="6" spans="2:9" ht="44.25" customHeight="1" thickBot="1" x14ac:dyDescent="0.25">
      <c r="B6" s="244"/>
      <c r="C6" s="158" t="s">
        <v>168</v>
      </c>
      <c r="D6" s="159">
        <f>SUM(D2:D5)</f>
        <v>3.85</v>
      </c>
      <c r="E6" s="152"/>
      <c r="F6" s="152"/>
      <c r="G6" s="160"/>
      <c r="H6" s="133"/>
      <c r="I6" s="133"/>
    </row>
    <row r="7" spans="2:9" ht="44.25" customHeight="1" x14ac:dyDescent="0.2">
      <c r="B7" s="161" t="s">
        <v>169</v>
      </c>
      <c r="C7" s="162" t="s">
        <v>170</v>
      </c>
      <c r="D7" s="163" t="s">
        <v>171</v>
      </c>
      <c r="E7" s="152"/>
      <c r="F7" s="152"/>
      <c r="G7" s="133"/>
      <c r="H7" s="164" t="s">
        <v>172</v>
      </c>
      <c r="I7" s="133"/>
    </row>
    <row r="8" spans="2:9" ht="44.25" customHeight="1" x14ac:dyDescent="0.2">
      <c r="B8" s="161" t="s">
        <v>74</v>
      </c>
      <c r="C8" s="165">
        <v>4.67</v>
      </c>
      <c r="D8" s="166">
        <v>4.49</v>
      </c>
      <c r="E8" s="152"/>
      <c r="F8" s="167"/>
      <c r="G8" s="133"/>
      <c r="H8" s="133"/>
      <c r="I8" s="133"/>
    </row>
    <row r="9" spans="2:9" ht="44.25" customHeight="1" x14ac:dyDescent="0.2">
      <c r="B9" s="168" t="s">
        <v>75</v>
      </c>
      <c r="C9" s="169">
        <v>0.97</v>
      </c>
      <c r="D9" s="170">
        <v>0.82</v>
      </c>
      <c r="E9" s="152"/>
      <c r="F9" s="167"/>
      <c r="G9" s="133"/>
      <c r="H9" s="133"/>
      <c r="I9" s="133"/>
    </row>
    <row r="10" spans="2:9" ht="44.25" customHeight="1" x14ac:dyDescent="0.2">
      <c r="B10" s="168" t="s">
        <v>173</v>
      </c>
      <c r="C10" s="169">
        <v>0.74</v>
      </c>
      <c r="D10" s="170">
        <v>0.89</v>
      </c>
      <c r="E10" s="152"/>
      <c r="F10" s="167"/>
      <c r="G10" s="133"/>
      <c r="H10" s="133"/>
      <c r="I10" s="133"/>
    </row>
    <row r="11" spans="2:9" ht="44.25" customHeight="1" x14ac:dyDescent="0.2">
      <c r="B11" s="168" t="s">
        <v>76</v>
      </c>
      <c r="C11" s="169">
        <v>1.21</v>
      </c>
      <c r="D11" s="170">
        <v>1.1100000000000001</v>
      </c>
      <c r="E11" s="152"/>
      <c r="F11" s="167"/>
      <c r="G11" s="133"/>
      <c r="H11" s="133"/>
      <c r="I11" s="133"/>
    </row>
    <row r="12" spans="2:9" ht="44.25" customHeight="1" thickBot="1" x14ac:dyDescent="0.25">
      <c r="B12" s="171" t="s">
        <v>77</v>
      </c>
      <c r="C12" s="172">
        <v>8.69</v>
      </c>
      <c r="D12" s="173">
        <v>6.22</v>
      </c>
      <c r="E12" s="152"/>
      <c r="F12" s="167"/>
      <c r="G12" s="133"/>
      <c r="H12" s="133"/>
      <c r="I12" s="133"/>
    </row>
    <row r="13" spans="2:9" ht="44.25" customHeight="1" thickBot="1" x14ac:dyDescent="0.25">
      <c r="B13" s="174" t="s">
        <v>174</v>
      </c>
      <c r="C13" s="175">
        <f>(((((1+(C8+C9+C10)/100)*(1+C11/100)*(1+C12/100))/(1-D6/100))-1)*100)</f>
        <v>21.71</v>
      </c>
      <c r="D13" s="159">
        <f>(((((1+(D8+D9+D10)/100)*(1+D11/100)*(1+D12/100))/(1-(D3+D4+D5)/100))-1)*100)</f>
        <v>18.38</v>
      </c>
      <c r="E13" s="176"/>
      <c r="F13" s="152"/>
      <c r="G13" s="133"/>
      <c r="H13" s="133"/>
      <c r="I13" s="133"/>
    </row>
    <row r="14" spans="2:9" ht="44.25" customHeight="1" thickBot="1" x14ac:dyDescent="0.25">
      <c r="B14" s="245" t="s">
        <v>175</v>
      </c>
      <c r="C14" s="246"/>
      <c r="D14" s="247"/>
      <c r="E14" s="176"/>
      <c r="F14" s="152"/>
      <c r="G14" s="133"/>
      <c r="H14" s="133"/>
      <c r="I14" s="133"/>
    </row>
    <row r="15" spans="2:9" ht="44.25" customHeight="1" thickBot="1" x14ac:dyDescent="0.25">
      <c r="B15" s="177" t="s">
        <v>176</v>
      </c>
      <c r="C15" s="178">
        <f>IF(E15="X",0,ROUND(C13,2)/100)</f>
        <v>0.21709999999999999</v>
      </c>
      <c r="D15" s="179"/>
      <c r="E15" s="180"/>
      <c r="F15" s="181"/>
      <c r="G15" s="133" t="s">
        <v>177</v>
      </c>
      <c r="H15" s="133"/>
      <c r="I15" s="133"/>
    </row>
    <row r="16" spans="2:9" ht="44.25" customHeight="1" thickBot="1" x14ac:dyDescent="0.25">
      <c r="B16" s="182"/>
      <c r="C16" s="183"/>
      <c r="D16" s="184"/>
      <c r="E16" s="176"/>
      <c r="F16" s="152"/>
      <c r="G16" s="133"/>
      <c r="H16" s="133"/>
      <c r="I16" s="133"/>
    </row>
    <row r="17" spans="2:14" ht="44.25" customHeight="1" thickBot="1" x14ac:dyDescent="0.25">
      <c r="B17" s="177" t="s">
        <v>178</v>
      </c>
      <c r="C17" s="178">
        <f>IF(E15="X",0,ROUND(D13,2)/100)</f>
        <v>0.18379999999999999</v>
      </c>
      <c r="D17" s="179"/>
      <c r="E17" s="152"/>
      <c r="F17" s="181"/>
      <c r="G17" s="185"/>
      <c r="H17" s="185"/>
      <c r="I17" s="185"/>
      <c r="J17" s="186"/>
      <c r="K17" s="186"/>
      <c r="L17" s="186"/>
      <c r="M17" s="186"/>
      <c r="N17" s="186"/>
    </row>
    <row r="18" spans="2:14" ht="39" customHeight="1" x14ac:dyDescent="0.2">
      <c r="B18" s="187"/>
      <c r="C18" s="187"/>
      <c r="D18" s="187"/>
      <c r="E18" s="152"/>
      <c r="F18" s="152"/>
      <c r="G18" s="133"/>
      <c r="H18" s="133"/>
      <c r="I18" s="133"/>
    </row>
    <row r="19" spans="2:14" ht="35.25" customHeight="1" x14ac:dyDescent="0.2">
      <c r="B19" s="188"/>
      <c r="C19" s="188"/>
      <c r="D19" s="188"/>
      <c r="E19" s="152"/>
      <c r="F19" s="152"/>
      <c r="G19" s="133"/>
      <c r="H19" s="133"/>
      <c r="I19" s="133"/>
    </row>
    <row r="20" spans="2:14" ht="16.5" thickBot="1" x14ac:dyDescent="0.25">
      <c r="B20" s="189"/>
      <c r="C20" s="190" t="s">
        <v>179</v>
      </c>
      <c r="D20" s="188"/>
      <c r="E20" s="152"/>
      <c r="F20" s="152"/>
      <c r="G20" s="133"/>
      <c r="H20" s="133"/>
      <c r="I20" s="133"/>
    </row>
    <row r="21" spans="2:14" ht="18.75" thickBot="1" x14ac:dyDescent="0.25">
      <c r="B21" s="191" t="s">
        <v>180</v>
      </c>
      <c r="C21" s="192">
        <v>2</v>
      </c>
      <c r="D21" s="193" t="s">
        <v>78</v>
      </c>
      <c r="E21" s="152"/>
      <c r="F21" s="155"/>
      <c r="G21" s="133"/>
      <c r="H21" s="133"/>
      <c r="I21" s="133"/>
    </row>
    <row r="22" spans="2:14" ht="18.75" thickBot="1" x14ac:dyDescent="0.25">
      <c r="B22" s="191" t="s">
        <v>181</v>
      </c>
      <c r="C22" s="192">
        <v>10</v>
      </c>
      <c r="D22" s="193" t="s">
        <v>78</v>
      </c>
      <c r="E22" s="152"/>
      <c r="F22" s="155"/>
      <c r="G22" s="133"/>
      <c r="H22" s="133"/>
      <c r="I22" s="133"/>
    </row>
    <row r="23" spans="2:14" ht="18" x14ac:dyDescent="0.2">
      <c r="B23" s="191" t="s">
        <v>182</v>
      </c>
      <c r="C23" s="194" t="s">
        <v>183</v>
      </c>
      <c r="D23" s="193" t="s">
        <v>78</v>
      </c>
      <c r="E23" s="152"/>
      <c r="F23" s="152"/>
      <c r="G23" s="133"/>
      <c r="H23" s="133"/>
      <c r="I23" s="133"/>
    </row>
    <row r="24" spans="2:14" ht="18" x14ac:dyDescent="0.2">
      <c r="B24" s="191" t="s">
        <v>184</v>
      </c>
      <c r="C24" s="195">
        <f>ROUND(C21*C22/100,4)</f>
        <v>0.2</v>
      </c>
      <c r="D24" s="193" t="s">
        <v>78</v>
      </c>
      <c r="E24" s="152"/>
      <c r="F24" s="152"/>
      <c r="G24" s="133"/>
      <c r="H24" s="133"/>
      <c r="I24" s="133"/>
    </row>
    <row r="25" spans="2:14" ht="13.5" thickBot="1" x14ac:dyDescent="0.25">
      <c r="B25" s="196"/>
      <c r="C25" s="197"/>
      <c r="D25" s="197"/>
      <c r="E25" s="152"/>
      <c r="F25" s="152"/>
      <c r="G25" s="133"/>
      <c r="H25" s="133"/>
      <c r="I25" s="133"/>
    </row>
    <row r="26" spans="2:14" ht="13.5" thickBot="1" x14ac:dyDescent="0.25">
      <c r="B26" s="248" t="s">
        <v>185</v>
      </c>
      <c r="C26" s="249"/>
      <c r="D26" s="249"/>
      <c r="E26" s="250"/>
      <c r="F26" s="152"/>
      <c r="G26" s="133"/>
      <c r="H26" s="133"/>
      <c r="I26" s="133"/>
    </row>
    <row r="27" spans="2:14" ht="13.5" thickBot="1" x14ac:dyDescent="0.25">
      <c r="B27" s="198" t="s">
        <v>186</v>
      </c>
      <c r="C27" s="199" t="s">
        <v>187</v>
      </c>
      <c r="D27" s="200" t="s">
        <v>188</v>
      </c>
      <c r="E27" s="201" t="s">
        <v>189</v>
      </c>
      <c r="F27" s="152"/>
      <c r="G27" s="133"/>
      <c r="H27" s="133"/>
      <c r="I27" s="133"/>
    </row>
    <row r="28" spans="2:14" x14ac:dyDescent="0.2">
      <c r="B28" s="202" t="s">
        <v>190</v>
      </c>
      <c r="C28" s="203">
        <v>0.2034</v>
      </c>
      <c r="D28" s="204">
        <v>0.22120000000000001</v>
      </c>
      <c r="E28" s="205">
        <v>0.25</v>
      </c>
      <c r="F28" s="152"/>
      <c r="G28" s="133"/>
      <c r="H28" s="133"/>
      <c r="I28" s="133"/>
    </row>
    <row r="29" spans="2:14" x14ac:dyDescent="0.2">
      <c r="B29" s="206" t="s">
        <v>191</v>
      </c>
      <c r="C29" s="207">
        <v>0.19600000000000001</v>
      </c>
      <c r="D29" s="208">
        <v>0.20949999999999999</v>
      </c>
      <c r="E29" s="209">
        <v>0.24229999999999999</v>
      </c>
      <c r="F29" s="152"/>
      <c r="G29" s="133"/>
      <c r="H29" s="133"/>
      <c r="I29" s="133"/>
    </row>
    <row r="30" spans="2:14" ht="38.25" x14ac:dyDescent="0.2">
      <c r="B30" s="206" t="s">
        <v>192</v>
      </c>
      <c r="C30" s="207">
        <v>0.20760000000000001</v>
      </c>
      <c r="D30" s="208">
        <v>0.24179999999999999</v>
      </c>
      <c r="E30" s="209">
        <v>0.26440000000000002</v>
      </c>
      <c r="F30" s="152"/>
      <c r="G30" s="133"/>
      <c r="H30" s="133"/>
      <c r="I30" s="133"/>
    </row>
    <row r="31" spans="2:14" ht="38.25" x14ac:dyDescent="0.2">
      <c r="B31" s="206" t="s">
        <v>193</v>
      </c>
      <c r="C31" s="207">
        <v>0.24</v>
      </c>
      <c r="D31" s="208">
        <v>0.25840000000000002</v>
      </c>
      <c r="E31" s="209">
        <v>0.27860000000000001</v>
      </c>
      <c r="F31" s="152"/>
      <c r="G31" s="133"/>
      <c r="H31" s="133"/>
      <c r="I31" s="133"/>
    </row>
    <row r="32" spans="2:14" ht="13.5" thickBot="1" x14ac:dyDescent="0.25">
      <c r="B32" s="210" t="s">
        <v>194</v>
      </c>
      <c r="C32" s="211">
        <v>0.22800000000000001</v>
      </c>
      <c r="D32" s="212">
        <v>0.27479999999999999</v>
      </c>
      <c r="E32" s="213">
        <v>0.3095</v>
      </c>
      <c r="F32" s="152"/>
      <c r="G32" s="133"/>
      <c r="H32" s="133"/>
      <c r="I32" s="133"/>
    </row>
    <row r="33" spans="1:18" x14ac:dyDescent="0.2">
      <c r="B33" s="214"/>
      <c r="C33" s="197"/>
      <c r="D33" s="197"/>
      <c r="E33" s="152"/>
      <c r="F33" s="152"/>
      <c r="G33" s="133"/>
      <c r="H33" s="133"/>
      <c r="I33" s="133"/>
    </row>
    <row r="34" spans="1:18" ht="13.5" thickBot="1" x14ac:dyDescent="0.25">
      <c r="B34" s="214"/>
      <c r="C34" s="197"/>
      <c r="D34" s="197"/>
      <c r="E34" s="152"/>
      <c r="F34" s="152"/>
      <c r="G34" s="133"/>
      <c r="H34" s="133"/>
      <c r="I34" s="133"/>
    </row>
    <row r="35" spans="1:18" ht="13.5" thickBot="1" x14ac:dyDescent="0.25">
      <c r="B35" s="251" t="s">
        <v>195</v>
      </c>
      <c r="C35" s="199" t="s">
        <v>187</v>
      </c>
      <c r="D35" s="200" t="s">
        <v>188</v>
      </c>
      <c r="E35" s="201" t="s">
        <v>189</v>
      </c>
      <c r="F35" s="152"/>
      <c r="G35" s="133"/>
      <c r="H35" s="133"/>
      <c r="I35" s="133"/>
    </row>
    <row r="36" spans="1:18" ht="13.5" thickBot="1" x14ac:dyDescent="0.25">
      <c r="B36" s="252"/>
      <c r="C36" s="215">
        <v>0.111</v>
      </c>
      <c r="D36" s="216">
        <v>0.14019999999999999</v>
      </c>
      <c r="E36" s="217">
        <v>0.16800000000000001</v>
      </c>
      <c r="F36" s="152"/>
      <c r="G36" s="133"/>
      <c r="H36" s="133"/>
      <c r="I36" s="133"/>
    </row>
    <row r="37" spans="1:18" x14ac:dyDescent="0.2">
      <c r="B37" s="214"/>
      <c r="C37" s="197"/>
      <c r="D37" s="197"/>
      <c r="E37" s="152"/>
      <c r="F37" s="152"/>
      <c r="G37" s="133"/>
      <c r="H37" s="133"/>
      <c r="I37" s="133"/>
    </row>
    <row r="38" spans="1:18" ht="13.5" thickBot="1" x14ac:dyDescent="0.25">
      <c r="A38" s="135"/>
      <c r="B38" s="214"/>
      <c r="C38" s="197"/>
      <c r="D38" s="197"/>
      <c r="E38" s="152"/>
      <c r="F38" s="152"/>
      <c r="G38" s="152"/>
      <c r="H38" s="152"/>
      <c r="I38" s="152"/>
      <c r="J38" s="135"/>
      <c r="K38" s="135"/>
      <c r="L38" s="135"/>
      <c r="M38" s="135"/>
      <c r="N38" s="135"/>
      <c r="O38" s="135"/>
      <c r="P38" s="135"/>
      <c r="Q38" s="135"/>
      <c r="R38" s="135"/>
    </row>
    <row r="39" spans="1:18" ht="13.5" thickBot="1" x14ac:dyDescent="0.25">
      <c r="B39" s="237" t="s">
        <v>186</v>
      </c>
      <c r="C39" s="229" t="s">
        <v>74</v>
      </c>
      <c r="D39" s="239"/>
      <c r="E39" s="240"/>
      <c r="F39" s="229" t="s">
        <v>196</v>
      </c>
      <c r="G39" s="239"/>
      <c r="H39" s="240"/>
      <c r="I39" s="229" t="s">
        <v>197</v>
      </c>
      <c r="J39" s="239"/>
      <c r="K39" s="240"/>
      <c r="L39" s="229" t="s">
        <v>198</v>
      </c>
      <c r="M39" s="230"/>
      <c r="N39" s="231"/>
      <c r="O39" s="229" t="s">
        <v>77</v>
      </c>
      <c r="P39" s="230"/>
      <c r="Q39" s="231"/>
      <c r="R39" s="135"/>
    </row>
    <row r="40" spans="1:18" ht="13.5" thickBot="1" x14ac:dyDescent="0.25">
      <c r="B40" s="238"/>
      <c r="C40" s="199" t="s">
        <v>187</v>
      </c>
      <c r="D40" s="200" t="s">
        <v>188</v>
      </c>
      <c r="E40" s="201" t="s">
        <v>189</v>
      </c>
      <c r="F40" s="199" t="s">
        <v>187</v>
      </c>
      <c r="G40" s="200" t="s">
        <v>188</v>
      </c>
      <c r="H40" s="201" t="s">
        <v>189</v>
      </c>
      <c r="I40" s="199" t="s">
        <v>187</v>
      </c>
      <c r="J40" s="200" t="s">
        <v>188</v>
      </c>
      <c r="K40" s="201" t="s">
        <v>189</v>
      </c>
      <c r="L40" s="199" t="s">
        <v>187</v>
      </c>
      <c r="M40" s="200" t="s">
        <v>188</v>
      </c>
      <c r="N40" s="201" t="s">
        <v>189</v>
      </c>
      <c r="O40" s="199" t="s">
        <v>187</v>
      </c>
      <c r="P40" s="200" t="s">
        <v>188</v>
      </c>
      <c r="Q40" s="201" t="s">
        <v>189</v>
      </c>
      <c r="R40" s="135"/>
    </row>
    <row r="41" spans="1:18" x14ac:dyDescent="0.2">
      <c r="B41" s="202" t="s">
        <v>190</v>
      </c>
      <c r="C41" s="203">
        <v>0.03</v>
      </c>
      <c r="D41" s="204">
        <v>0.04</v>
      </c>
      <c r="E41" s="205">
        <v>5.5E-2</v>
      </c>
      <c r="F41" s="203">
        <v>9.7000000000000003E-3</v>
      </c>
      <c r="G41" s="204">
        <v>1.2699999999999999E-2</v>
      </c>
      <c r="H41" s="205">
        <v>1.2699999999999999E-2</v>
      </c>
      <c r="I41" s="203">
        <v>8.0000000000000002E-3</v>
      </c>
      <c r="J41" s="204">
        <v>8.0000000000000002E-3</v>
      </c>
      <c r="K41" s="205">
        <v>0.01</v>
      </c>
      <c r="L41" s="203">
        <v>5.8999999999999999E-3</v>
      </c>
      <c r="M41" s="204">
        <v>1.23E-2</v>
      </c>
      <c r="N41" s="205">
        <v>1.3899999999999999E-2</v>
      </c>
      <c r="O41" s="203">
        <v>6.1600000000000002E-2</v>
      </c>
      <c r="P41" s="204">
        <v>7.3999999999999996E-2</v>
      </c>
      <c r="Q41" s="205">
        <v>8.9599999999999999E-2</v>
      </c>
      <c r="R41" s="135"/>
    </row>
    <row r="42" spans="1:18" x14ac:dyDescent="0.2">
      <c r="B42" s="206" t="s">
        <v>191</v>
      </c>
      <c r="C42" s="207">
        <v>3.7999999999999999E-2</v>
      </c>
      <c r="D42" s="208">
        <v>4.0099999999999997E-2</v>
      </c>
      <c r="E42" s="209">
        <v>4.6699999999999998E-2</v>
      </c>
      <c r="F42" s="207">
        <v>5.0000000000000001E-3</v>
      </c>
      <c r="G42" s="208">
        <v>5.5999999999999999E-3</v>
      </c>
      <c r="H42" s="209">
        <v>9.7000000000000003E-3</v>
      </c>
      <c r="I42" s="207">
        <v>3.2000000000000002E-3</v>
      </c>
      <c r="J42" s="208">
        <v>4.0000000000000001E-3</v>
      </c>
      <c r="K42" s="209">
        <v>7.4000000000000003E-3</v>
      </c>
      <c r="L42" s="207">
        <v>1.0200000000000001E-2</v>
      </c>
      <c r="M42" s="208">
        <v>1.11E-2</v>
      </c>
      <c r="N42" s="209">
        <v>1.21E-2</v>
      </c>
      <c r="O42" s="207">
        <v>6.6400000000000001E-2</v>
      </c>
      <c r="P42" s="208">
        <v>7.2999999999999995E-2</v>
      </c>
      <c r="Q42" s="209">
        <v>8.6900000000000005E-2</v>
      </c>
      <c r="R42" s="135"/>
    </row>
    <row r="43" spans="1:18" ht="38.25" x14ac:dyDescent="0.2">
      <c r="B43" s="206" t="s">
        <v>192</v>
      </c>
      <c r="C43" s="207">
        <v>3.4299999999999997E-2</v>
      </c>
      <c r="D43" s="208">
        <v>4.9299999999999997E-2</v>
      </c>
      <c r="E43" s="209">
        <v>6.7100000000000007E-2</v>
      </c>
      <c r="F43" s="207">
        <v>0.01</v>
      </c>
      <c r="G43" s="208">
        <v>1.3899999999999999E-2</v>
      </c>
      <c r="H43" s="209">
        <v>1.7399999999999999E-2</v>
      </c>
      <c r="I43" s="207">
        <v>2.8E-3</v>
      </c>
      <c r="J43" s="208">
        <v>4.8999999999999998E-3</v>
      </c>
      <c r="K43" s="209">
        <v>7.4999999999999997E-3</v>
      </c>
      <c r="L43" s="207">
        <v>9.4000000000000004E-3</v>
      </c>
      <c r="M43" s="208">
        <v>9.9000000000000008E-3</v>
      </c>
      <c r="N43" s="209">
        <v>1.17E-2</v>
      </c>
      <c r="O43" s="207">
        <v>6.7400000000000002E-2</v>
      </c>
      <c r="P43" s="208">
        <v>8.0399999999999999E-2</v>
      </c>
      <c r="Q43" s="209">
        <v>9.4E-2</v>
      </c>
      <c r="R43" s="135"/>
    </row>
    <row r="44" spans="1:18" ht="38.25" x14ac:dyDescent="0.2">
      <c r="B44" s="206" t="s">
        <v>193</v>
      </c>
      <c r="C44" s="207">
        <v>5.2900000000000003E-2</v>
      </c>
      <c r="D44" s="208">
        <v>5.9200000000000003E-2</v>
      </c>
      <c r="E44" s="209">
        <v>7.9299999999999995E-2</v>
      </c>
      <c r="F44" s="207">
        <v>0.01</v>
      </c>
      <c r="G44" s="208">
        <v>1.4800000000000001E-2</v>
      </c>
      <c r="H44" s="209">
        <v>1.9699999999999999E-2</v>
      </c>
      <c r="I44" s="207">
        <v>2.5000000000000001E-3</v>
      </c>
      <c r="J44" s="208">
        <v>5.1000000000000004E-3</v>
      </c>
      <c r="K44" s="209">
        <v>5.5999999999999999E-3</v>
      </c>
      <c r="L44" s="207">
        <v>1.01E-2</v>
      </c>
      <c r="M44" s="208">
        <v>1.0699999999999999E-2</v>
      </c>
      <c r="N44" s="209">
        <v>1.11E-2</v>
      </c>
      <c r="O44" s="207">
        <v>0.08</v>
      </c>
      <c r="P44" s="208">
        <v>8.3099999999999993E-2</v>
      </c>
      <c r="Q44" s="209">
        <v>9.5100000000000004E-2</v>
      </c>
      <c r="R44" s="135"/>
    </row>
    <row r="45" spans="1:18" ht="13.5" thickBot="1" x14ac:dyDescent="0.25">
      <c r="B45" s="210" t="s">
        <v>194</v>
      </c>
      <c r="C45" s="211">
        <v>0.04</v>
      </c>
      <c r="D45" s="212">
        <v>5.5199999999999999E-2</v>
      </c>
      <c r="E45" s="213">
        <v>7.85E-2</v>
      </c>
      <c r="F45" s="211">
        <v>1.46E-2</v>
      </c>
      <c r="G45" s="212">
        <v>2.3199999999999998E-2</v>
      </c>
      <c r="H45" s="213">
        <v>3.1600000000000003E-2</v>
      </c>
      <c r="I45" s="211">
        <v>8.0999999999999996E-3</v>
      </c>
      <c r="J45" s="212">
        <v>1.2200000000000001E-2</v>
      </c>
      <c r="K45" s="213">
        <v>1.9900000000000001E-2</v>
      </c>
      <c r="L45" s="211">
        <v>9.4000000000000004E-3</v>
      </c>
      <c r="M45" s="212">
        <v>1.0200000000000001E-2</v>
      </c>
      <c r="N45" s="213">
        <v>1.3299999999999999E-2</v>
      </c>
      <c r="O45" s="211">
        <v>7.1400000000000005E-2</v>
      </c>
      <c r="P45" s="212">
        <v>8.4000000000000005E-2</v>
      </c>
      <c r="Q45" s="213">
        <v>0.1043</v>
      </c>
      <c r="R45" s="135"/>
    </row>
    <row r="46" spans="1:18" x14ac:dyDescent="0.2">
      <c r="B46" s="197"/>
      <c r="C46" s="197"/>
      <c r="D46" s="197"/>
      <c r="E46" s="152"/>
      <c r="F46" s="152"/>
      <c r="G46" s="133"/>
      <c r="H46" s="133"/>
      <c r="I46" s="133"/>
    </row>
    <row r="47" spans="1:18" ht="13.5" thickBot="1" x14ac:dyDescent="0.25">
      <c r="B47" s="197"/>
      <c r="C47" s="197"/>
      <c r="D47" s="197"/>
      <c r="E47" s="152"/>
      <c r="F47" s="152"/>
      <c r="G47" s="133"/>
      <c r="H47" s="133"/>
      <c r="I47" s="133"/>
    </row>
    <row r="48" spans="1:18" ht="13.5" thickBot="1" x14ac:dyDescent="0.25">
      <c r="B48" s="229" t="s">
        <v>199</v>
      </c>
      <c r="C48" s="232"/>
      <c r="D48" s="232"/>
      <c r="E48" s="233"/>
      <c r="F48" s="152"/>
      <c r="G48" s="133"/>
      <c r="H48" s="133"/>
    </row>
    <row r="49" spans="2:25" ht="13.5" thickBot="1" x14ac:dyDescent="0.25">
      <c r="B49" s="218" t="s">
        <v>200</v>
      </c>
      <c r="C49" s="219" t="s">
        <v>187</v>
      </c>
      <c r="D49" s="220" t="s">
        <v>188</v>
      </c>
      <c r="E49" s="221" t="s">
        <v>189</v>
      </c>
      <c r="F49" s="152"/>
      <c r="G49" s="133"/>
      <c r="H49" s="133"/>
    </row>
    <row r="50" spans="2:25" x14ac:dyDescent="0.2">
      <c r="B50" s="202" t="s">
        <v>74</v>
      </c>
      <c r="C50" s="203">
        <v>1.4999999999999999E-2</v>
      </c>
      <c r="D50" s="204">
        <v>3.4500000000000003E-2</v>
      </c>
      <c r="E50" s="205">
        <v>4.4900000000000002E-2</v>
      </c>
      <c r="F50" s="152"/>
      <c r="G50" s="133"/>
      <c r="H50" s="133"/>
    </row>
    <row r="51" spans="2:25" x14ac:dyDescent="0.2">
      <c r="B51" s="206" t="s">
        <v>197</v>
      </c>
      <c r="C51" s="207">
        <v>3.0000000000000001E-3</v>
      </c>
      <c r="D51" s="208">
        <v>4.7999999999999996E-3</v>
      </c>
      <c r="E51" s="209">
        <v>8.2000000000000007E-3</v>
      </c>
      <c r="F51" s="152"/>
      <c r="G51" s="133"/>
      <c r="H51" s="133"/>
    </row>
    <row r="52" spans="2:25" x14ac:dyDescent="0.2">
      <c r="B52" s="206" t="s">
        <v>196</v>
      </c>
      <c r="C52" s="207">
        <v>5.5999999999999999E-3</v>
      </c>
      <c r="D52" s="208">
        <v>8.5000000000000006E-3</v>
      </c>
      <c r="E52" s="209">
        <v>8.8999999999999999E-3</v>
      </c>
      <c r="F52" s="152"/>
      <c r="G52" s="133"/>
      <c r="H52" s="133"/>
    </row>
    <row r="53" spans="2:25" x14ac:dyDescent="0.2">
      <c r="B53" s="206" t="s">
        <v>198</v>
      </c>
      <c r="C53" s="207">
        <v>8.5000000000000006E-3</v>
      </c>
      <c r="D53" s="208">
        <v>8.5000000000000006E-3</v>
      </c>
      <c r="E53" s="209">
        <v>1.11E-2</v>
      </c>
      <c r="F53" s="152"/>
      <c r="G53" s="133"/>
      <c r="H53" s="133"/>
    </row>
    <row r="54" spans="2:25" ht="13.5" thickBot="1" x14ac:dyDescent="0.25">
      <c r="B54" s="210" t="s">
        <v>77</v>
      </c>
      <c r="C54" s="211">
        <v>3.5000000000000003E-2</v>
      </c>
      <c r="D54" s="212">
        <v>5.11E-2</v>
      </c>
      <c r="E54" s="213">
        <v>6.2199999999999998E-2</v>
      </c>
      <c r="F54" s="152"/>
      <c r="G54" s="133"/>
      <c r="H54" s="133"/>
    </row>
    <row r="55" spans="2:25" x14ac:dyDescent="0.2">
      <c r="B55" s="197"/>
      <c r="C55" s="197"/>
      <c r="D55" s="222"/>
      <c r="E55" s="152"/>
      <c r="F55" s="223"/>
      <c r="G55" s="133"/>
      <c r="H55" s="133"/>
      <c r="I55" s="133"/>
    </row>
    <row r="56" spans="2:25" ht="13.5" thickBot="1" x14ac:dyDescent="0.25">
      <c r="B56" s="197"/>
      <c r="C56" s="197"/>
      <c r="D56" s="197"/>
      <c r="E56" s="152"/>
      <c r="F56" s="152"/>
      <c r="G56" s="133"/>
      <c r="H56" s="133"/>
      <c r="I56" s="133"/>
    </row>
    <row r="57" spans="2:25" ht="13.5" thickBot="1" x14ac:dyDescent="0.25">
      <c r="B57" s="229" t="s">
        <v>201</v>
      </c>
      <c r="C57" s="232"/>
      <c r="D57" s="232"/>
      <c r="E57" s="233"/>
      <c r="F57" s="152"/>
      <c r="G57" s="133"/>
      <c r="H57" s="133"/>
      <c r="I57" s="133"/>
    </row>
    <row r="58" spans="2:25" ht="13.5" thickBot="1" x14ac:dyDescent="0.25">
      <c r="B58" s="224" t="s">
        <v>186</v>
      </c>
      <c r="C58" s="199" t="s">
        <v>187</v>
      </c>
      <c r="D58" s="200" t="s">
        <v>188</v>
      </c>
      <c r="E58" s="201" t="s">
        <v>189</v>
      </c>
      <c r="F58" s="152"/>
      <c r="G58" s="133"/>
      <c r="H58" s="133"/>
      <c r="I58" s="133"/>
    </row>
    <row r="59" spans="2:25" x14ac:dyDescent="0.2">
      <c r="B59" s="202" t="s">
        <v>190</v>
      </c>
      <c r="C59" s="203">
        <v>3.49E-2</v>
      </c>
      <c r="D59" s="204">
        <v>6.2300000000000001E-2</v>
      </c>
      <c r="E59" s="205">
        <v>8.8700000000000001E-2</v>
      </c>
      <c r="F59" s="152"/>
      <c r="G59" s="133"/>
      <c r="H59" s="133"/>
      <c r="I59" s="133"/>
    </row>
    <row r="60" spans="2:25" x14ac:dyDescent="0.2">
      <c r="B60" s="206" t="s">
        <v>191</v>
      </c>
      <c r="C60" s="207">
        <v>1.9800000000000002E-2</v>
      </c>
      <c r="D60" s="208">
        <v>6.9900000000000004E-2</v>
      </c>
      <c r="E60" s="209">
        <v>0.10680000000000001</v>
      </c>
      <c r="F60" s="152"/>
      <c r="G60" s="133"/>
      <c r="H60" s="133"/>
      <c r="I60" s="133"/>
    </row>
    <row r="61" spans="2:25" ht="38.25" x14ac:dyDescent="0.2">
      <c r="B61" s="206" t="s">
        <v>192</v>
      </c>
      <c r="C61" s="207">
        <v>4.1300000000000003E-2</v>
      </c>
      <c r="D61" s="208">
        <v>7.6399999999999996E-2</v>
      </c>
      <c r="E61" s="209">
        <v>0.1089</v>
      </c>
      <c r="F61" s="152"/>
      <c r="G61" s="133"/>
      <c r="H61" s="133"/>
      <c r="I61" s="133"/>
    </row>
    <row r="62" spans="2:25" ht="38.25" x14ac:dyDescent="0.2">
      <c r="B62" s="206" t="s">
        <v>193</v>
      </c>
      <c r="C62" s="207">
        <v>1.8499999999999999E-2</v>
      </c>
      <c r="D62" s="208">
        <v>5.0500000000000003E-2</v>
      </c>
      <c r="E62" s="209">
        <v>7.4499999999999997E-2</v>
      </c>
      <c r="F62" s="152"/>
      <c r="G62" s="133"/>
      <c r="H62" s="133"/>
      <c r="I62" s="133"/>
      <c r="R62" s="133"/>
      <c r="S62" s="133"/>
      <c r="T62" s="133"/>
      <c r="U62" s="133"/>
      <c r="V62" s="133"/>
      <c r="W62" s="133"/>
      <c r="X62" s="133"/>
      <c r="Y62" s="133"/>
    </row>
    <row r="63" spans="2:25" ht="13.5" thickBot="1" x14ac:dyDescent="0.25">
      <c r="B63" s="210" t="s">
        <v>194</v>
      </c>
      <c r="C63" s="211">
        <v>6.2300000000000001E-2</v>
      </c>
      <c r="D63" s="212">
        <v>7.4800000000000005E-2</v>
      </c>
      <c r="E63" s="213">
        <v>9.0899999999999995E-2</v>
      </c>
      <c r="F63" s="152"/>
      <c r="G63" s="133"/>
      <c r="H63" s="133"/>
      <c r="I63" s="133"/>
      <c r="R63" s="133"/>
      <c r="S63" s="133"/>
      <c r="T63" s="133"/>
      <c r="U63" s="133"/>
      <c r="V63" s="133"/>
      <c r="W63" s="133"/>
      <c r="X63" s="133"/>
      <c r="Y63" s="133"/>
    </row>
    <row r="64" spans="2:25" x14ac:dyDescent="0.2">
      <c r="B64" s="197"/>
      <c r="C64" s="197"/>
      <c r="D64" s="197"/>
      <c r="E64" s="152"/>
      <c r="F64" s="152"/>
      <c r="G64" s="133"/>
      <c r="H64" s="133"/>
      <c r="I64" s="133"/>
    </row>
    <row r="65" spans="2:25" x14ac:dyDescent="0.2">
      <c r="B65" s="234" t="s">
        <v>202</v>
      </c>
      <c r="C65" s="235"/>
      <c r="D65" s="235"/>
      <c r="E65" s="236"/>
      <c r="F65" s="152"/>
      <c r="G65" s="133"/>
      <c r="H65" s="133"/>
      <c r="I65" s="133"/>
      <c r="R65" s="133"/>
      <c r="S65" s="133"/>
      <c r="T65" s="133"/>
      <c r="U65" s="133"/>
      <c r="V65" s="133"/>
      <c r="W65" s="133"/>
      <c r="X65" s="133"/>
      <c r="Y65" s="133"/>
    </row>
    <row r="66" spans="2:25" x14ac:dyDescent="0.2">
      <c r="B66" s="197"/>
      <c r="C66" s="197"/>
      <c r="D66" s="197"/>
      <c r="E66" s="152"/>
      <c r="F66" s="152"/>
      <c r="G66" s="133"/>
      <c r="H66" s="133"/>
      <c r="I66" s="133"/>
    </row>
    <row r="67" spans="2:25" x14ac:dyDescent="0.2">
      <c r="B67" s="225"/>
      <c r="C67" s="225"/>
      <c r="D67" s="225"/>
      <c r="E67" s="133"/>
      <c r="F67" s="133"/>
      <c r="G67" s="133"/>
      <c r="H67" s="133"/>
      <c r="I67" s="133"/>
    </row>
    <row r="68" spans="2:25" x14ac:dyDescent="0.2">
      <c r="B68" s="225"/>
      <c r="C68" s="225"/>
      <c r="D68" s="225"/>
      <c r="E68" s="133"/>
      <c r="F68" s="133"/>
      <c r="G68" s="133"/>
      <c r="H68" s="133"/>
      <c r="I68" s="133"/>
    </row>
    <row r="69" spans="2:25" x14ac:dyDescent="0.2">
      <c r="B69" s="225"/>
      <c r="C69" s="225"/>
      <c r="D69" s="225"/>
      <c r="E69" s="133"/>
      <c r="F69" s="133"/>
      <c r="G69" s="133"/>
      <c r="H69" s="133"/>
      <c r="I69" s="133"/>
    </row>
    <row r="70" spans="2:25" x14ac:dyDescent="0.2">
      <c r="B70" s="225"/>
      <c r="C70" s="225"/>
      <c r="D70" s="225"/>
      <c r="E70" s="133"/>
      <c r="F70" s="133"/>
      <c r="G70" s="133"/>
      <c r="H70" s="133"/>
      <c r="I70" s="133"/>
    </row>
    <row r="71" spans="2:25" x14ac:dyDescent="0.2">
      <c r="B71" s="225"/>
      <c r="C71" s="225"/>
      <c r="D71" s="225"/>
      <c r="E71" s="133"/>
      <c r="F71" s="133"/>
      <c r="G71" s="133"/>
      <c r="H71" s="133"/>
      <c r="I71" s="133"/>
    </row>
    <row r="72" spans="2:25" x14ac:dyDescent="0.2">
      <c r="B72" s="225"/>
      <c r="C72" s="225"/>
      <c r="D72" s="225"/>
      <c r="E72" s="133"/>
      <c r="F72" s="133"/>
      <c r="G72" s="133"/>
      <c r="H72" s="133"/>
      <c r="I72" s="133"/>
    </row>
    <row r="73" spans="2:25" x14ac:dyDescent="0.2">
      <c r="B73" s="225"/>
      <c r="C73" s="225"/>
      <c r="D73" s="225"/>
      <c r="E73" s="133"/>
      <c r="F73" s="133"/>
      <c r="G73" s="133"/>
      <c r="H73" s="133"/>
      <c r="I73" s="133"/>
    </row>
    <row r="74" spans="2:25" x14ac:dyDescent="0.2">
      <c r="B74" s="225"/>
      <c r="C74" s="225"/>
      <c r="D74" s="225"/>
      <c r="E74" s="133"/>
      <c r="F74" s="133"/>
      <c r="G74" s="133"/>
      <c r="H74" s="133"/>
      <c r="I74" s="133"/>
    </row>
    <row r="75" spans="2:25" x14ac:dyDescent="0.2">
      <c r="B75" s="225"/>
      <c r="C75" s="225"/>
      <c r="D75" s="225"/>
      <c r="E75" s="133"/>
      <c r="F75" s="133"/>
      <c r="G75" s="133"/>
      <c r="H75" s="133"/>
      <c r="I75" s="133"/>
    </row>
    <row r="76" spans="2:25" x14ac:dyDescent="0.2">
      <c r="B76" s="225"/>
      <c r="C76" s="225"/>
      <c r="D76" s="225"/>
      <c r="E76" s="133"/>
      <c r="F76" s="133"/>
      <c r="G76" s="133"/>
      <c r="H76" s="133"/>
      <c r="I76" s="133"/>
    </row>
    <row r="77" spans="2:25" x14ac:dyDescent="0.2">
      <c r="B77" s="225"/>
      <c r="C77" s="225"/>
      <c r="D77" s="225"/>
      <c r="E77" s="133"/>
      <c r="F77" s="133"/>
      <c r="G77" s="133"/>
      <c r="H77" s="133"/>
      <c r="I77" s="133"/>
    </row>
    <row r="78" spans="2:25" x14ac:dyDescent="0.2">
      <c r="B78" s="225"/>
      <c r="C78" s="225"/>
      <c r="D78" s="225"/>
      <c r="E78" s="133"/>
      <c r="F78" s="133"/>
      <c r="G78" s="133"/>
      <c r="H78" s="133"/>
      <c r="I78" s="133"/>
    </row>
    <row r="79" spans="2:25" x14ac:dyDescent="0.2">
      <c r="B79" s="225"/>
      <c r="C79" s="225"/>
      <c r="D79" s="225"/>
      <c r="E79" s="133"/>
      <c r="F79" s="133"/>
      <c r="G79" s="133"/>
      <c r="H79" s="133"/>
      <c r="I79" s="133"/>
    </row>
    <row r="80" spans="2:25" x14ac:dyDescent="0.2">
      <c r="B80" s="225"/>
      <c r="C80" s="225"/>
      <c r="D80" s="225"/>
      <c r="E80" s="133"/>
      <c r="F80" s="133"/>
      <c r="G80" s="133"/>
      <c r="H80" s="133"/>
      <c r="I80" s="133"/>
    </row>
    <row r="81" spans="2:9" x14ac:dyDescent="0.2">
      <c r="B81" s="225"/>
      <c r="C81" s="225"/>
      <c r="D81" s="225"/>
      <c r="E81" s="133"/>
      <c r="F81" s="133"/>
      <c r="G81" s="133"/>
      <c r="H81" s="133"/>
      <c r="I81" s="133"/>
    </row>
    <row r="82" spans="2:9" x14ac:dyDescent="0.2">
      <c r="B82" s="225"/>
      <c r="C82" s="225"/>
      <c r="D82" s="225"/>
      <c r="E82" s="133"/>
      <c r="F82" s="133"/>
      <c r="G82" s="133"/>
      <c r="H82" s="133"/>
      <c r="I82" s="133"/>
    </row>
    <row r="83" spans="2:9" x14ac:dyDescent="0.2">
      <c r="B83" s="225"/>
      <c r="C83" s="225"/>
      <c r="D83" s="225"/>
      <c r="E83" s="133"/>
      <c r="F83" s="133"/>
      <c r="G83" s="133"/>
      <c r="H83" s="133"/>
      <c r="I83" s="133"/>
    </row>
    <row r="84" spans="2:9" x14ac:dyDescent="0.2">
      <c r="B84" s="225"/>
      <c r="C84" s="225"/>
      <c r="D84" s="225"/>
      <c r="E84" s="133"/>
      <c r="F84" s="133"/>
      <c r="G84" s="133"/>
      <c r="H84" s="133"/>
      <c r="I84" s="133"/>
    </row>
    <row r="85" spans="2:9" x14ac:dyDescent="0.2">
      <c r="B85" s="225"/>
      <c r="C85" s="225"/>
      <c r="D85" s="225"/>
      <c r="E85" s="133"/>
      <c r="F85" s="133"/>
      <c r="G85" s="133"/>
      <c r="H85" s="133"/>
      <c r="I85" s="133"/>
    </row>
    <row r="86" spans="2:9" x14ac:dyDescent="0.2">
      <c r="B86" s="225"/>
      <c r="C86" s="225"/>
      <c r="D86" s="225"/>
      <c r="E86" s="133"/>
      <c r="F86" s="133"/>
      <c r="G86" s="133"/>
      <c r="H86" s="133"/>
      <c r="I86" s="133"/>
    </row>
    <row r="87" spans="2:9" x14ac:dyDescent="0.2">
      <c r="B87" s="225"/>
      <c r="C87" s="225"/>
      <c r="D87" s="225"/>
      <c r="E87" s="133"/>
      <c r="F87" s="133"/>
      <c r="G87" s="133"/>
      <c r="H87" s="133"/>
      <c r="I87" s="133"/>
    </row>
    <row r="88" spans="2:9" x14ac:dyDescent="0.2">
      <c r="B88" s="225"/>
      <c r="C88" s="225"/>
      <c r="D88" s="225"/>
      <c r="E88" s="133"/>
      <c r="F88" s="133"/>
      <c r="G88" s="133"/>
      <c r="H88" s="133"/>
      <c r="I88" s="133"/>
    </row>
    <row r="89" spans="2:9" x14ac:dyDescent="0.2">
      <c r="B89" s="225"/>
      <c r="C89" s="225"/>
      <c r="D89" s="225"/>
      <c r="E89" s="133"/>
      <c r="F89" s="133"/>
      <c r="G89" s="133"/>
      <c r="H89" s="133"/>
      <c r="I89" s="133"/>
    </row>
    <row r="90" spans="2:9" x14ac:dyDescent="0.2">
      <c r="B90" s="225"/>
      <c r="C90" s="225"/>
      <c r="D90" s="225"/>
      <c r="E90" s="133"/>
      <c r="F90" s="133"/>
      <c r="G90" s="133"/>
      <c r="H90" s="133"/>
      <c r="I90" s="133"/>
    </row>
    <row r="91" spans="2:9" x14ac:dyDescent="0.2">
      <c r="B91" s="225"/>
      <c r="C91" s="225"/>
      <c r="D91" s="225"/>
      <c r="E91" s="133"/>
      <c r="F91" s="133"/>
      <c r="G91" s="133"/>
      <c r="H91" s="133"/>
      <c r="I91" s="133"/>
    </row>
    <row r="92" spans="2:9" x14ac:dyDescent="0.2">
      <c r="B92" s="225"/>
      <c r="C92" s="225"/>
      <c r="D92" s="225"/>
      <c r="E92" s="133"/>
      <c r="F92" s="133"/>
      <c r="G92" s="133"/>
      <c r="H92" s="133"/>
      <c r="I92" s="133"/>
    </row>
    <row r="93" spans="2:9" x14ac:dyDescent="0.2">
      <c r="B93" s="225"/>
      <c r="C93" s="225"/>
      <c r="D93" s="225"/>
      <c r="E93" s="133"/>
      <c r="F93" s="133"/>
      <c r="G93" s="133"/>
      <c r="H93" s="133"/>
      <c r="I93" s="133"/>
    </row>
    <row r="94" spans="2:9" x14ac:dyDescent="0.2">
      <c r="B94" s="225"/>
      <c r="C94" s="225"/>
      <c r="D94" s="225"/>
      <c r="E94" s="133"/>
      <c r="F94" s="133"/>
      <c r="G94" s="133"/>
      <c r="H94" s="133"/>
      <c r="I94" s="133"/>
    </row>
    <row r="95" spans="2:9" x14ac:dyDescent="0.2">
      <c r="B95" s="225"/>
      <c r="C95" s="225"/>
      <c r="D95" s="225"/>
      <c r="E95" s="133"/>
      <c r="F95" s="133"/>
      <c r="G95" s="133"/>
      <c r="H95" s="133"/>
      <c r="I95" s="133"/>
    </row>
    <row r="96" spans="2:9" x14ac:dyDescent="0.2">
      <c r="B96" s="225"/>
      <c r="C96" s="225"/>
      <c r="D96" s="225"/>
      <c r="E96" s="133"/>
      <c r="F96" s="133"/>
      <c r="G96" s="133"/>
      <c r="H96" s="133"/>
      <c r="I96" s="133"/>
    </row>
    <row r="97" spans="2:9" x14ac:dyDescent="0.2">
      <c r="B97" s="225"/>
      <c r="C97" s="225"/>
      <c r="D97" s="225"/>
      <c r="E97" s="133"/>
      <c r="F97" s="133"/>
      <c r="G97" s="133"/>
      <c r="H97" s="133"/>
      <c r="I97" s="133"/>
    </row>
    <row r="98" spans="2:9" x14ac:dyDescent="0.2">
      <c r="B98" s="225"/>
      <c r="C98" s="225"/>
      <c r="D98" s="225"/>
      <c r="E98" s="133"/>
      <c r="F98" s="133"/>
      <c r="G98" s="133"/>
      <c r="H98" s="133"/>
      <c r="I98" s="133"/>
    </row>
    <row r="99" spans="2:9" x14ac:dyDescent="0.2">
      <c r="B99" s="225"/>
      <c r="C99" s="225"/>
      <c r="D99" s="225"/>
      <c r="E99" s="133"/>
      <c r="F99" s="133"/>
      <c r="G99" s="133"/>
      <c r="H99" s="133"/>
      <c r="I99" s="133"/>
    </row>
    <row r="100" spans="2:9" x14ac:dyDescent="0.2">
      <c r="B100" s="225"/>
      <c r="C100" s="225"/>
      <c r="D100" s="225"/>
      <c r="E100" s="133"/>
      <c r="F100" s="133"/>
      <c r="G100" s="133"/>
      <c r="H100" s="133"/>
      <c r="I100" s="133"/>
    </row>
    <row r="101" spans="2:9" x14ac:dyDescent="0.2">
      <c r="B101" s="225"/>
      <c r="C101" s="225"/>
      <c r="D101" s="225"/>
      <c r="E101" s="133"/>
      <c r="F101" s="133"/>
      <c r="G101" s="133"/>
      <c r="H101" s="133"/>
      <c r="I101" s="133"/>
    </row>
    <row r="102" spans="2:9" x14ac:dyDescent="0.2">
      <c r="B102" s="225"/>
      <c r="C102" s="225"/>
      <c r="D102" s="225"/>
      <c r="E102" s="133"/>
      <c r="F102" s="133"/>
      <c r="G102" s="133"/>
      <c r="H102" s="133"/>
      <c r="I102" s="133"/>
    </row>
    <row r="103" spans="2:9" x14ac:dyDescent="0.2">
      <c r="B103" s="225"/>
      <c r="C103" s="225"/>
      <c r="D103" s="225"/>
      <c r="E103" s="133"/>
      <c r="F103" s="133"/>
      <c r="G103" s="133"/>
      <c r="H103" s="133"/>
      <c r="I103" s="133"/>
    </row>
    <row r="104" spans="2:9" x14ac:dyDescent="0.2">
      <c r="B104" s="225"/>
      <c r="C104" s="225"/>
      <c r="D104" s="225"/>
      <c r="E104" s="133"/>
      <c r="F104" s="133"/>
      <c r="G104" s="133"/>
      <c r="H104" s="133"/>
      <c r="I104" s="133"/>
    </row>
    <row r="105" spans="2:9" x14ac:dyDescent="0.2">
      <c r="B105" s="225"/>
      <c r="C105" s="225"/>
      <c r="D105" s="225"/>
      <c r="E105" s="133"/>
      <c r="F105" s="133"/>
      <c r="G105" s="133"/>
      <c r="H105" s="133"/>
      <c r="I105" s="133"/>
    </row>
    <row r="106" spans="2:9" x14ac:dyDescent="0.2">
      <c r="B106" s="225"/>
      <c r="C106" s="225"/>
      <c r="D106" s="225"/>
      <c r="E106" s="133"/>
      <c r="F106" s="133"/>
      <c r="G106" s="133"/>
      <c r="H106" s="133"/>
      <c r="I106" s="133"/>
    </row>
    <row r="107" spans="2:9" x14ac:dyDescent="0.2">
      <c r="B107" s="225"/>
      <c r="C107" s="225"/>
      <c r="D107" s="225"/>
      <c r="E107" s="133"/>
      <c r="F107" s="133"/>
      <c r="G107" s="133"/>
      <c r="H107" s="133"/>
      <c r="I107" s="133"/>
    </row>
    <row r="108" spans="2:9" x14ac:dyDescent="0.2">
      <c r="B108" s="225"/>
      <c r="C108" s="225"/>
      <c r="D108" s="225"/>
      <c r="E108" s="133"/>
      <c r="F108" s="133"/>
      <c r="G108" s="133"/>
      <c r="H108" s="133"/>
      <c r="I108" s="133"/>
    </row>
    <row r="109" spans="2:9" x14ac:dyDescent="0.2">
      <c r="B109" s="225"/>
      <c r="C109" s="225"/>
      <c r="D109" s="225"/>
      <c r="E109" s="133"/>
      <c r="F109" s="133"/>
      <c r="G109" s="133"/>
      <c r="H109" s="133"/>
      <c r="I109" s="133"/>
    </row>
    <row r="110" spans="2:9" x14ac:dyDescent="0.2">
      <c r="B110" s="225"/>
      <c r="C110" s="225"/>
      <c r="D110" s="225"/>
      <c r="E110" s="133"/>
      <c r="F110" s="133"/>
      <c r="G110" s="133"/>
      <c r="H110" s="133"/>
      <c r="I110" s="133"/>
    </row>
    <row r="111" spans="2:9" x14ac:dyDescent="0.2">
      <c r="B111" s="225"/>
      <c r="C111" s="225"/>
      <c r="D111" s="225"/>
      <c r="E111" s="133"/>
      <c r="F111" s="133"/>
      <c r="G111" s="133"/>
      <c r="H111" s="133"/>
      <c r="I111" s="133"/>
    </row>
    <row r="112" spans="2:9" x14ac:dyDescent="0.2">
      <c r="B112" s="225"/>
      <c r="C112" s="225"/>
      <c r="D112" s="225"/>
      <c r="E112" s="133"/>
      <c r="F112" s="133"/>
      <c r="G112" s="133"/>
      <c r="H112" s="133"/>
      <c r="I112" s="133"/>
    </row>
    <row r="113" spans="2:9" x14ac:dyDescent="0.2">
      <c r="B113" s="225"/>
      <c r="C113" s="225"/>
      <c r="D113" s="225"/>
      <c r="E113" s="133"/>
      <c r="F113" s="133"/>
      <c r="G113" s="133"/>
      <c r="H113" s="133"/>
      <c r="I113" s="133"/>
    </row>
    <row r="114" spans="2:9" x14ac:dyDescent="0.2">
      <c r="B114" s="225"/>
      <c r="C114" s="225"/>
      <c r="D114" s="225"/>
      <c r="E114" s="133"/>
      <c r="F114" s="133"/>
      <c r="G114" s="133"/>
      <c r="H114" s="133"/>
      <c r="I114" s="133"/>
    </row>
    <row r="115" spans="2:9" x14ac:dyDescent="0.2">
      <c r="B115" s="225"/>
      <c r="C115" s="225"/>
      <c r="D115" s="225"/>
      <c r="E115" s="133"/>
      <c r="F115" s="133"/>
      <c r="G115" s="133"/>
      <c r="H115" s="133"/>
      <c r="I115" s="133"/>
    </row>
    <row r="116" spans="2:9" x14ac:dyDescent="0.2">
      <c r="B116" s="225"/>
      <c r="C116" s="225"/>
      <c r="D116" s="225"/>
      <c r="E116" s="133"/>
      <c r="F116" s="133"/>
      <c r="G116" s="133"/>
      <c r="H116" s="133"/>
      <c r="I116" s="133"/>
    </row>
    <row r="117" spans="2:9" x14ac:dyDescent="0.2">
      <c r="B117" s="225"/>
      <c r="C117" s="225"/>
      <c r="D117" s="225"/>
      <c r="E117" s="133"/>
      <c r="F117" s="133"/>
      <c r="G117" s="133"/>
      <c r="H117" s="133"/>
      <c r="I117" s="133"/>
    </row>
    <row r="118" spans="2:9" x14ac:dyDescent="0.2">
      <c r="B118" s="225"/>
      <c r="C118" s="225"/>
      <c r="D118" s="225"/>
      <c r="E118" s="133"/>
      <c r="F118" s="133"/>
      <c r="G118" s="133"/>
      <c r="H118" s="133"/>
      <c r="I118" s="133"/>
    </row>
    <row r="119" spans="2:9" x14ac:dyDescent="0.2">
      <c r="B119" s="225"/>
      <c r="C119" s="225"/>
      <c r="D119" s="225"/>
      <c r="E119" s="133"/>
      <c r="F119" s="133"/>
      <c r="G119" s="133"/>
      <c r="H119" s="133"/>
      <c r="I119" s="133"/>
    </row>
    <row r="120" spans="2:9" x14ac:dyDescent="0.2">
      <c r="B120" s="225"/>
      <c r="C120" s="225"/>
      <c r="D120" s="225"/>
      <c r="E120" s="133"/>
      <c r="F120" s="133"/>
      <c r="G120" s="133"/>
      <c r="H120" s="133"/>
      <c r="I120" s="133"/>
    </row>
    <row r="121" spans="2:9" x14ac:dyDescent="0.2">
      <c r="B121" s="225"/>
      <c r="C121" s="225"/>
      <c r="D121" s="225"/>
      <c r="E121" s="133"/>
      <c r="F121" s="133"/>
      <c r="G121" s="133"/>
      <c r="H121" s="133"/>
      <c r="I121" s="133"/>
    </row>
    <row r="122" spans="2:9" x14ac:dyDescent="0.2">
      <c r="B122" s="225"/>
      <c r="C122" s="225"/>
      <c r="D122" s="225"/>
      <c r="E122" s="133"/>
      <c r="F122" s="133"/>
      <c r="G122" s="133"/>
      <c r="H122" s="133"/>
      <c r="I122" s="133"/>
    </row>
    <row r="123" spans="2:9" x14ac:dyDescent="0.2">
      <c r="B123" s="225"/>
      <c r="C123" s="225"/>
      <c r="D123" s="225"/>
      <c r="E123" s="133"/>
      <c r="F123" s="133"/>
      <c r="G123" s="133"/>
      <c r="H123" s="133"/>
      <c r="I123" s="133"/>
    </row>
    <row r="124" spans="2:9" x14ac:dyDescent="0.2">
      <c r="B124" s="225"/>
      <c r="C124" s="225"/>
      <c r="D124" s="225"/>
      <c r="E124" s="133"/>
      <c r="F124" s="133"/>
      <c r="G124" s="133"/>
      <c r="H124" s="133"/>
      <c r="I124" s="133"/>
    </row>
    <row r="125" spans="2:9" x14ac:dyDescent="0.2">
      <c r="B125" s="225"/>
      <c r="C125" s="225"/>
      <c r="D125" s="225"/>
      <c r="E125" s="133"/>
      <c r="F125" s="133"/>
      <c r="G125" s="133"/>
      <c r="H125" s="133"/>
      <c r="I125" s="133"/>
    </row>
    <row r="126" spans="2:9" x14ac:dyDescent="0.2">
      <c r="B126" s="225"/>
      <c r="C126" s="225"/>
      <c r="D126" s="225"/>
      <c r="E126" s="133"/>
      <c r="F126" s="133"/>
      <c r="G126" s="133"/>
      <c r="H126" s="133"/>
      <c r="I126" s="133"/>
    </row>
    <row r="127" spans="2:9" x14ac:dyDescent="0.2">
      <c r="B127" s="225"/>
      <c r="C127" s="225"/>
      <c r="D127" s="225"/>
      <c r="E127" s="133"/>
      <c r="F127" s="133"/>
      <c r="G127" s="133"/>
      <c r="H127" s="133"/>
      <c r="I127" s="133"/>
    </row>
    <row r="128" spans="2:9" x14ac:dyDescent="0.2">
      <c r="B128" s="225"/>
      <c r="C128" s="225"/>
      <c r="D128" s="225"/>
      <c r="E128" s="133"/>
      <c r="F128" s="133"/>
      <c r="G128" s="133"/>
      <c r="H128" s="133"/>
      <c r="I128" s="133"/>
    </row>
    <row r="129" spans="2:9" x14ac:dyDescent="0.2">
      <c r="B129" s="225"/>
      <c r="C129" s="225"/>
      <c r="D129" s="225"/>
      <c r="E129" s="133"/>
      <c r="F129" s="133"/>
      <c r="G129" s="133"/>
      <c r="H129" s="133"/>
      <c r="I129" s="133"/>
    </row>
    <row r="130" spans="2:9" x14ac:dyDescent="0.2">
      <c r="B130" s="225"/>
      <c r="C130" s="225"/>
      <c r="D130" s="225"/>
      <c r="E130" s="133"/>
      <c r="F130" s="133"/>
      <c r="G130" s="133"/>
      <c r="H130" s="133"/>
      <c r="I130" s="133"/>
    </row>
    <row r="131" spans="2:9" x14ac:dyDescent="0.2">
      <c r="B131" s="225"/>
      <c r="C131" s="225"/>
      <c r="D131" s="225"/>
      <c r="E131" s="133"/>
      <c r="F131" s="133"/>
      <c r="G131" s="133"/>
      <c r="H131" s="133"/>
      <c r="I131" s="133"/>
    </row>
    <row r="132" spans="2:9" x14ac:dyDescent="0.2">
      <c r="B132" s="225"/>
      <c r="C132" s="225"/>
      <c r="D132" s="225"/>
      <c r="E132" s="133"/>
      <c r="F132" s="133"/>
      <c r="G132" s="133"/>
      <c r="H132" s="133"/>
      <c r="I132" s="133"/>
    </row>
    <row r="133" spans="2:9" x14ac:dyDescent="0.2">
      <c r="B133" s="225"/>
      <c r="C133" s="225"/>
      <c r="D133" s="225"/>
      <c r="E133" s="133"/>
      <c r="F133" s="133"/>
      <c r="G133" s="133"/>
      <c r="H133" s="133"/>
      <c r="I133" s="133"/>
    </row>
    <row r="134" spans="2:9" x14ac:dyDescent="0.2">
      <c r="B134" s="225"/>
      <c r="C134" s="225"/>
      <c r="D134" s="225"/>
      <c r="E134" s="133"/>
      <c r="F134" s="133"/>
      <c r="G134" s="133"/>
      <c r="H134" s="133"/>
      <c r="I134" s="133"/>
    </row>
    <row r="135" spans="2:9" x14ac:dyDescent="0.2">
      <c r="B135" s="225"/>
      <c r="C135" s="225"/>
      <c r="D135" s="225"/>
      <c r="E135" s="133"/>
      <c r="F135" s="133"/>
      <c r="G135" s="133"/>
      <c r="H135" s="133"/>
      <c r="I135" s="133"/>
    </row>
    <row r="136" spans="2:9" x14ac:dyDescent="0.2">
      <c r="B136" s="225"/>
      <c r="C136" s="225"/>
      <c r="D136" s="225"/>
      <c r="E136" s="133"/>
      <c r="F136" s="133"/>
      <c r="G136" s="133"/>
      <c r="H136" s="133"/>
      <c r="I136" s="133"/>
    </row>
    <row r="137" spans="2:9" x14ac:dyDescent="0.2">
      <c r="B137" s="225"/>
      <c r="C137" s="225"/>
      <c r="D137" s="225"/>
      <c r="E137" s="133"/>
      <c r="F137" s="133"/>
      <c r="G137" s="133"/>
      <c r="H137" s="133"/>
      <c r="I137" s="133"/>
    </row>
    <row r="138" spans="2:9" x14ac:dyDescent="0.2">
      <c r="B138" s="225"/>
      <c r="C138" s="225"/>
      <c r="D138" s="225"/>
      <c r="E138" s="133"/>
      <c r="F138" s="133"/>
      <c r="G138" s="133"/>
      <c r="H138" s="133"/>
      <c r="I138" s="133"/>
    </row>
    <row r="139" spans="2:9" x14ac:dyDescent="0.2">
      <c r="B139" s="225"/>
      <c r="C139" s="225"/>
      <c r="D139" s="225"/>
      <c r="E139" s="133"/>
      <c r="F139" s="133"/>
      <c r="G139" s="133"/>
      <c r="H139" s="133"/>
      <c r="I139" s="133"/>
    </row>
    <row r="140" spans="2:9" x14ac:dyDescent="0.2">
      <c r="B140" s="225"/>
      <c r="C140" s="225"/>
      <c r="D140" s="225"/>
      <c r="E140" s="133"/>
      <c r="F140" s="133"/>
      <c r="G140" s="133"/>
      <c r="H140" s="133"/>
      <c r="I140" s="133"/>
    </row>
    <row r="141" spans="2:9" x14ac:dyDescent="0.2">
      <c r="B141" s="225"/>
      <c r="C141" s="225"/>
      <c r="D141" s="225"/>
      <c r="E141" s="133"/>
      <c r="F141" s="133"/>
      <c r="G141" s="133"/>
      <c r="H141" s="133"/>
      <c r="I141" s="133"/>
    </row>
    <row r="142" spans="2:9" x14ac:dyDescent="0.2">
      <c r="B142" s="225"/>
      <c r="C142" s="225"/>
      <c r="D142" s="225"/>
      <c r="E142" s="133"/>
      <c r="F142" s="133"/>
      <c r="G142" s="133"/>
      <c r="H142" s="133"/>
      <c r="I142" s="133"/>
    </row>
    <row r="143" spans="2:9" x14ac:dyDescent="0.2">
      <c r="B143" s="225"/>
      <c r="C143" s="225"/>
      <c r="D143" s="225"/>
      <c r="E143" s="133"/>
      <c r="F143" s="133"/>
      <c r="G143" s="133"/>
      <c r="H143" s="133"/>
      <c r="I143" s="133"/>
    </row>
    <row r="144" spans="2:9" x14ac:dyDescent="0.2">
      <c r="B144" s="225"/>
      <c r="C144" s="225"/>
      <c r="D144" s="225"/>
      <c r="E144" s="133"/>
      <c r="F144" s="133"/>
      <c r="G144" s="133"/>
      <c r="H144" s="133"/>
      <c r="I144" s="133"/>
    </row>
    <row r="145" spans="2:9" x14ac:dyDescent="0.2">
      <c r="B145" s="225"/>
      <c r="C145" s="225"/>
      <c r="D145" s="225"/>
      <c r="E145" s="133"/>
      <c r="F145" s="133"/>
      <c r="G145" s="133"/>
      <c r="H145" s="133"/>
      <c r="I145" s="133"/>
    </row>
    <row r="146" spans="2:9" x14ac:dyDescent="0.2">
      <c r="B146" s="225"/>
      <c r="C146" s="225"/>
      <c r="D146" s="225"/>
      <c r="E146" s="133"/>
      <c r="F146" s="133"/>
      <c r="G146" s="133"/>
      <c r="H146" s="133"/>
      <c r="I146" s="133"/>
    </row>
    <row r="147" spans="2:9" x14ac:dyDescent="0.2">
      <c r="B147" s="225"/>
      <c r="C147" s="225"/>
      <c r="D147" s="225"/>
      <c r="E147" s="133"/>
      <c r="F147" s="133"/>
      <c r="G147" s="133"/>
      <c r="H147" s="133"/>
      <c r="I147" s="133"/>
    </row>
    <row r="148" spans="2:9" x14ac:dyDescent="0.2">
      <c r="B148" s="225"/>
      <c r="C148" s="225"/>
      <c r="D148" s="225"/>
      <c r="E148" s="133"/>
      <c r="F148" s="133"/>
      <c r="G148" s="133"/>
      <c r="H148" s="133"/>
      <c r="I148" s="133"/>
    </row>
    <row r="149" spans="2:9" x14ac:dyDescent="0.2">
      <c r="B149" s="225"/>
      <c r="C149" s="225"/>
      <c r="D149" s="225"/>
      <c r="E149" s="133"/>
      <c r="F149" s="133"/>
      <c r="G149" s="133"/>
      <c r="H149" s="133"/>
      <c r="I149" s="133"/>
    </row>
    <row r="150" spans="2:9" x14ac:dyDescent="0.2">
      <c r="B150" s="225"/>
      <c r="C150" s="225"/>
      <c r="D150" s="225"/>
      <c r="E150" s="133"/>
      <c r="F150" s="133"/>
      <c r="G150" s="133"/>
      <c r="H150" s="133"/>
      <c r="I150" s="133"/>
    </row>
    <row r="151" spans="2:9" x14ac:dyDescent="0.2">
      <c r="B151" s="225"/>
      <c r="C151" s="225"/>
      <c r="D151" s="225"/>
      <c r="E151" s="133"/>
      <c r="F151" s="133"/>
      <c r="G151" s="133"/>
      <c r="H151" s="133"/>
      <c r="I151" s="133"/>
    </row>
    <row r="152" spans="2:9" x14ac:dyDescent="0.2">
      <c r="B152" s="225"/>
      <c r="C152" s="225"/>
      <c r="D152" s="225"/>
      <c r="E152" s="133"/>
      <c r="F152" s="133"/>
      <c r="G152" s="133"/>
      <c r="H152" s="133"/>
      <c r="I152" s="133"/>
    </row>
    <row r="153" spans="2:9" x14ac:dyDescent="0.2">
      <c r="B153" s="225"/>
      <c r="C153" s="225"/>
      <c r="D153" s="225"/>
      <c r="E153" s="133"/>
      <c r="F153" s="133"/>
      <c r="G153" s="133"/>
      <c r="H153" s="133"/>
      <c r="I153" s="133"/>
    </row>
    <row r="154" spans="2:9" x14ac:dyDescent="0.2">
      <c r="B154" s="225"/>
      <c r="C154" s="225"/>
      <c r="D154" s="225"/>
      <c r="E154" s="133"/>
      <c r="F154" s="133"/>
      <c r="G154" s="133"/>
      <c r="H154" s="133"/>
      <c r="I154" s="133"/>
    </row>
    <row r="155" spans="2:9" x14ac:dyDescent="0.2">
      <c r="B155" s="225"/>
      <c r="C155" s="225"/>
      <c r="D155" s="225"/>
      <c r="E155" s="133"/>
      <c r="F155" s="133"/>
      <c r="G155" s="133"/>
      <c r="H155" s="133"/>
      <c r="I155" s="133"/>
    </row>
    <row r="156" spans="2:9" x14ac:dyDescent="0.2">
      <c r="B156" s="225"/>
      <c r="C156" s="225"/>
      <c r="D156" s="225"/>
      <c r="E156" s="133"/>
      <c r="F156" s="133"/>
      <c r="G156" s="133"/>
      <c r="H156" s="133"/>
      <c r="I156" s="133"/>
    </row>
    <row r="157" spans="2:9" x14ac:dyDescent="0.2">
      <c r="B157" s="225"/>
      <c r="C157" s="225"/>
      <c r="D157" s="225"/>
      <c r="E157" s="133"/>
      <c r="F157" s="133"/>
      <c r="G157" s="133"/>
      <c r="H157" s="133"/>
      <c r="I157" s="133"/>
    </row>
    <row r="158" spans="2:9" x14ac:dyDescent="0.2">
      <c r="B158" s="225"/>
      <c r="C158" s="225"/>
      <c r="D158" s="225"/>
      <c r="E158" s="133"/>
      <c r="F158" s="133"/>
      <c r="G158" s="133"/>
      <c r="H158" s="133"/>
      <c r="I158" s="133"/>
    </row>
    <row r="159" spans="2:9" x14ac:dyDescent="0.2">
      <c r="B159" s="225"/>
      <c r="C159" s="225"/>
      <c r="D159" s="225"/>
      <c r="E159" s="133"/>
      <c r="F159" s="133"/>
      <c r="G159" s="133"/>
      <c r="H159" s="133"/>
      <c r="I159" s="133"/>
    </row>
    <row r="160" spans="2:9" x14ac:dyDescent="0.2">
      <c r="B160" s="225"/>
      <c r="C160" s="225"/>
      <c r="D160" s="225"/>
      <c r="E160" s="133"/>
      <c r="F160" s="133"/>
      <c r="G160" s="133"/>
      <c r="H160" s="133"/>
      <c r="I160" s="133"/>
    </row>
    <row r="161" spans="2:9" x14ac:dyDescent="0.2">
      <c r="B161" s="225"/>
      <c r="C161" s="225"/>
      <c r="D161" s="225"/>
      <c r="E161" s="133"/>
      <c r="F161" s="133"/>
      <c r="G161" s="133"/>
      <c r="H161" s="133"/>
      <c r="I161" s="133"/>
    </row>
    <row r="162" spans="2:9" x14ac:dyDescent="0.2">
      <c r="B162" s="225"/>
      <c r="C162" s="225"/>
      <c r="D162" s="225"/>
      <c r="E162" s="133"/>
      <c r="F162" s="133"/>
      <c r="G162" s="133"/>
      <c r="H162" s="133"/>
      <c r="I162" s="133"/>
    </row>
    <row r="163" spans="2:9" x14ac:dyDescent="0.2">
      <c r="B163" s="225"/>
      <c r="C163" s="225"/>
      <c r="D163" s="225"/>
      <c r="E163" s="133"/>
      <c r="F163" s="133"/>
      <c r="G163" s="133"/>
      <c r="H163" s="133"/>
      <c r="I163" s="133"/>
    </row>
    <row r="164" spans="2:9" x14ac:dyDescent="0.2">
      <c r="B164" s="225"/>
      <c r="C164" s="225"/>
      <c r="D164" s="225"/>
      <c r="E164" s="133"/>
      <c r="F164" s="133"/>
      <c r="G164" s="133"/>
      <c r="H164" s="133"/>
      <c r="I164" s="133"/>
    </row>
    <row r="165" spans="2:9" x14ac:dyDescent="0.2">
      <c r="B165" s="225"/>
      <c r="C165" s="225"/>
      <c r="D165" s="225"/>
      <c r="E165" s="133"/>
      <c r="F165" s="133"/>
      <c r="G165" s="133"/>
      <c r="H165" s="133"/>
      <c r="I165" s="133"/>
    </row>
    <row r="166" spans="2:9" x14ac:dyDescent="0.2">
      <c r="B166" s="225"/>
      <c r="C166" s="225"/>
      <c r="D166" s="225"/>
      <c r="E166" s="133"/>
      <c r="F166" s="133"/>
      <c r="G166" s="133"/>
      <c r="H166" s="133"/>
      <c r="I166" s="133"/>
    </row>
    <row r="167" spans="2:9" x14ac:dyDescent="0.2">
      <c r="B167" s="225"/>
      <c r="C167" s="225"/>
      <c r="D167" s="225"/>
      <c r="E167" s="133"/>
      <c r="F167" s="133"/>
      <c r="G167" s="133"/>
      <c r="H167" s="133"/>
      <c r="I167" s="133"/>
    </row>
    <row r="168" spans="2:9" x14ac:dyDescent="0.2">
      <c r="B168" s="225"/>
      <c r="C168" s="225"/>
      <c r="D168" s="225"/>
      <c r="E168" s="133"/>
      <c r="F168" s="133"/>
      <c r="G168" s="133"/>
      <c r="H168" s="133"/>
      <c r="I168" s="133"/>
    </row>
    <row r="169" spans="2:9" x14ac:dyDescent="0.2">
      <c r="B169" s="225"/>
      <c r="C169" s="225"/>
      <c r="D169" s="225"/>
      <c r="E169" s="133"/>
      <c r="F169" s="133"/>
      <c r="G169" s="133"/>
      <c r="H169" s="133"/>
      <c r="I169" s="133"/>
    </row>
    <row r="170" spans="2:9" x14ac:dyDescent="0.2">
      <c r="B170" s="225"/>
      <c r="C170" s="225"/>
      <c r="D170" s="225"/>
      <c r="E170" s="133"/>
      <c r="F170" s="133"/>
      <c r="G170" s="133"/>
      <c r="H170" s="133"/>
      <c r="I170" s="133"/>
    </row>
    <row r="171" spans="2:9" x14ac:dyDescent="0.2">
      <c r="B171" s="225"/>
      <c r="C171" s="225"/>
      <c r="D171" s="225"/>
      <c r="E171" s="133"/>
      <c r="F171" s="133"/>
      <c r="G171" s="133"/>
      <c r="H171" s="133"/>
      <c r="I171" s="133"/>
    </row>
    <row r="172" spans="2:9" x14ac:dyDescent="0.2">
      <c r="B172" s="225"/>
      <c r="C172" s="225"/>
      <c r="D172" s="225"/>
      <c r="E172" s="133"/>
      <c r="F172" s="133"/>
      <c r="G172" s="133"/>
      <c r="H172" s="133"/>
      <c r="I172" s="133"/>
    </row>
    <row r="173" spans="2:9" x14ac:dyDescent="0.2">
      <c r="B173" s="225"/>
      <c r="C173" s="225"/>
      <c r="D173" s="225"/>
      <c r="E173" s="133"/>
      <c r="F173" s="133"/>
      <c r="G173" s="133"/>
      <c r="H173" s="133"/>
      <c r="I173" s="133"/>
    </row>
    <row r="174" spans="2:9" x14ac:dyDescent="0.2">
      <c r="B174" s="225"/>
      <c r="C174" s="225"/>
      <c r="D174" s="225"/>
      <c r="E174" s="133"/>
      <c r="F174" s="133"/>
      <c r="G174" s="133"/>
      <c r="H174" s="133"/>
      <c r="I174" s="133"/>
    </row>
    <row r="175" spans="2:9" x14ac:dyDescent="0.2">
      <c r="B175" s="225"/>
      <c r="C175" s="225"/>
      <c r="D175" s="225"/>
      <c r="E175" s="133"/>
      <c r="F175" s="133"/>
      <c r="G175" s="133"/>
      <c r="H175" s="133"/>
      <c r="I175" s="133"/>
    </row>
    <row r="176" spans="2:9" x14ac:dyDescent="0.2">
      <c r="B176" s="225"/>
      <c r="C176" s="225"/>
      <c r="D176" s="225"/>
      <c r="E176" s="133"/>
      <c r="F176" s="133"/>
      <c r="G176" s="133"/>
      <c r="H176" s="133"/>
      <c r="I176" s="133"/>
    </row>
    <row r="177" spans="2:9" x14ac:dyDescent="0.2">
      <c r="B177" s="225"/>
      <c r="C177" s="225"/>
      <c r="D177" s="225"/>
      <c r="E177" s="133"/>
      <c r="F177" s="133"/>
      <c r="G177" s="133"/>
      <c r="H177" s="133"/>
      <c r="I177" s="133"/>
    </row>
    <row r="178" spans="2:9" x14ac:dyDescent="0.2">
      <c r="B178" s="225"/>
      <c r="C178" s="225"/>
      <c r="D178" s="225"/>
      <c r="E178" s="133"/>
      <c r="F178" s="133"/>
      <c r="G178" s="133"/>
      <c r="H178" s="133"/>
      <c r="I178" s="133"/>
    </row>
    <row r="179" spans="2:9" x14ac:dyDescent="0.2">
      <c r="B179" s="225"/>
      <c r="C179" s="225"/>
      <c r="D179" s="225"/>
      <c r="E179" s="133"/>
      <c r="F179" s="133"/>
      <c r="G179" s="133"/>
      <c r="H179" s="133"/>
      <c r="I179" s="133"/>
    </row>
    <row r="180" spans="2:9" x14ac:dyDescent="0.2">
      <c r="B180" s="225"/>
      <c r="C180" s="225"/>
      <c r="D180" s="225"/>
      <c r="E180" s="133"/>
      <c r="F180" s="133"/>
      <c r="G180" s="133"/>
      <c r="H180" s="133"/>
      <c r="I180" s="133"/>
    </row>
    <row r="181" spans="2:9" x14ac:dyDescent="0.2">
      <c r="B181" s="225"/>
      <c r="C181" s="225"/>
      <c r="D181" s="225"/>
      <c r="E181" s="133"/>
      <c r="F181" s="133"/>
      <c r="G181" s="133"/>
      <c r="H181" s="133"/>
      <c r="I181" s="133"/>
    </row>
    <row r="182" spans="2:9" x14ac:dyDescent="0.2">
      <c r="B182" s="225"/>
      <c r="C182" s="225"/>
      <c r="D182" s="225"/>
      <c r="E182" s="133"/>
      <c r="F182" s="133"/>
      <c r="G182" s="133"/>
      <c r="H182" s="133"/>
      <c r="I182" s="133"/>
    </row>
    <row r="183" spans="2:9" x14ac:dyDescent="0.2">
      <c r="B183" s="225"/>
      <c r="C183" s="225"/>
      <c r="D183" s="225"/>
      <c r="E183" s="133"/>
      <c r="F183" s="133"/>
      <c r="G183" s="133"/>
      <c r="H183" s="133"/>
      <c r="I183" s="133"/>
    </row>
    <row r="184" spans="2:9" x14ac:dyDescent="0.2">
      <c r="B184" s="225"/>
      <c r="C184" s="225"/>
      <c r="D184" s="225"/>
      <c r="E184" s="133"/>
      <c r="F184" s="133"/>
      <c r="G184" s="133"/>
      <c r="H184" s="133"/>
      <c r="I184" s="133"/>
    </row>
    <row r="185" spans="2:9" x14ac:dyDescent="0.2">
      <c r="B185" s="225"/>
      <c r="C185" s="225"/>
      <c r="D185" s="225"/>
      <c r="E185" s="133"/>
      <c r="F185" s="133"/>
      <c r="G185" s="133"/>
      <c r="H185" s="133"/>
      <c r="I185" s="133"/>
    </row>
    <row r="186" spans="2:9" x14ac:dyDescent="0.2">
      <c r="B186" s="225"/>
      <c r="C186" s="225"/>
      <c r="D186" s="225"/>
      <c r="E186" s="133"/>
      <c r="F186" s="133"/>
      <c r="G186" s="133"/>
      <c r="H186" s="133"/>
      <c r="I186" s="133"/>
    </row>
    <row r="187" spans="2:9" x14ac:dyDescent="0.2">
      <c r="B187" s="225"/>
      <c r="C187" s="225"/>
      <c r="D187" s="225"/>
      <c r="E187" s="133"/>
      <c r="F187" s="133"/>
      <c r="G187" s="133"/>
      <c r="H187" s="133"/>
      <c r="I187" s="133"/>
    </row>
    <row r="188" spans="2:9" x14ac:dyDescent="0.2">
      <c r="B188" s="225"/>
      <c r="C188" s="225"/>
      <c r="D188" s="225"/>
      <c r="E188" s="133"/>
      <c r="F188" s="133"/>
      <c r="G188" s="133"/>
      <c r="H188" s="133"/>
      <c r="I188" s="133"/>
    </row>
    <row r="189" spans="2:9" x14ac:dyDescent="0.2">
      <c r="B189" s="225"/>
      <c r="C189" s="225"/>
      <c r="D189" s="225"/>
      <c r="E189" s="133"/>
      <c r="F189" s="133"/>
      <c r="G189" s="133"/>
      <c r="H189" s="133"/>
      <c r="I189" s="133"/>
    </row>
    <row r="190" spans="2:9" x14ac:dyDescent="0.2">
      <c r="B190" s="225"/>
      <c r="C190" s="225"/>
      <c r="D190" s="225"/>
      <c r="E190" s="133"/>
      <c r="F190" s="133"/>
      <c r="G190" s="133"/>
      <c r="H190" s="133"/>
      <c r="I190" s="133"/>
    </row>
    <row r="191" spans="2:9" x14ac:dyDescent="0.2">
      <c r="B191" s="225"/>
      <c r="C191" s="225"/>
      <c r="D191" s="225"/>
      <c r="E191" s="133"/>
      <c r="F191" s="133"/>
      <c r="G191" s="133"/>
      <c r="H191" s="133"/>
      <c r="I191" s="133"/>
    </row>
    <row r="192" spans="2:9" x14ac:dyDescent="0.2">
      <c r="B192" s="225"/>
      <c r="C192" s="225"/>
      <c r="D192" s="225"/>
      <c r="E192" s="133"/>
      <c r="F192" s="133"/>
      <c r="G192" s="133"/>
      <c r="H192" s="133"/>
      <c r="I192" s="133"/>
    </row>
    <row r="193" spans="2:9" x14ac:dyDescent="0.2">
      <c r="B193" s="225"/>
      <c r="C193" s="225"/>
      <c r="D193" s="225"/>
      <c r="E193" s="133"/>
      <c r="F193" s="133"/>
      <c r="G193" s="133"/>
      <c r="H193" s="133"/>
      <c r="I193" s="133"/>
    </row>
    <row r="194" spans="2:9" x14ac:dyDescent="0.2">
      <c r="B194" s="225"/>
      <c r="C194" s="225"/>
      <c r="D194" s="225"/>
      <c r="E194" s="133"/>
      <c r="F194" s="133"/>
      <c r="G194" s="133"/>
      <c r="H194" s="133"/>
      <c r="I194" s="133"/>
    </row>
    <row r="195" spans="2:9" x14ac:dyDescent="0.2">
      <c r="B195" s="225"/>
      <c r="C195" s="225"/>
      <c r="D195" s="225"/>
      <c r="E195" s="133"/>
      <c r="F195" s="133"/>
      <c r="G195" s="133"/>
      <c r="H195" s="133"/>
      <c r="I195" s="133"/>
    </row>
    <row r="196" spans="2:9" x14ac:dyDescent="0.2">
      <c r="B196" s="225"/>
      <c r="C196" s="225"/>
      <c r="D196" s="225"/>
      <c r="E196" s="133"/>
      <c r="F196" s="133"/>
      <c r="G196" s="133"/>
      <c r="H196" s="133"/>
      <c r="I196" s="133"/>
    </row>
    <row r="197" spans="2:9" x14ac:dyDescent="0.2">
      <c r="B197" s="225"/>
      <c r="C197" s="225"/>
      <c r="D197" s="225"/>
      <c r="E197" s="133"/>
      <c r="F197" s="133"/>
      <c r="G197" s="133"/>
      <c r="H197" s="133"/>
      <c r="I197" s="133"/>
    </row>
    <row r="198" spans="2:9" x14ac:dyDescent="0.2">
      <c r="B198" s="225"/>
      <c r="C198" s="225"/>
      <c r="D198" s="225"/>
      <c r="E198" s="133"/>
      <c r="F198" s="133"/>
      <c r="G198" s="133"/>
      <c r="H198" s="133"/>
      <c r="I198" s="133"/>
    </row>
    <row r="199" spans="2:9" x14ac:dyDescent="0.2">
      <c r="B199" s="225"/>
      <c r="C199" s="225"/>
      <c r="D199" s="225"/>
      <c r="E199" s="133"/>
      <c r="F199" s="133"/>
      <c r="G199" s="133"/>
      <c r="H199" s="133"/>
      <c r="I199" s="133"/>
    </row>
    <row r="200" spans="2:9" x14ac:dyDescent="0.2">
      <c r="B200" s="225"/>
      <c r="C200" s="225"/>
      <c r="D200" s="225"/>
      <c r="E200" s="133"/>
      <c r="F200" s="133"/>
      <c r="G200" s="133"/>
      <c r="H200" s="133"/>
      <c r="I200" s="133"/>
    </row>
    <row r="201" spans="2:9" x14ac:dyDescent="0.2">
      <c r="B201" s="225"/>
      <c r="C201" s="225"/>
      <c r="D201" s="225"/>
      <c r="E201" s="133"/>
      <c r="F201" s="133"/>
      <c r="G201" s="133"/>
      <c r="H201" s="133"/>
      <c r="I201" s="133"/>
    </row>
    <row r="202" spans="2:9" x14ac:dyDescent="0.2">
      <c r="B202" s="225"/>
      <c r="C202" s="225"/>
      <c r="D202" s="225"/>
      <c r="E202" s="133"/>
      <c r="F202" s="133"/>
      <c r="G202" s="133"/>
      <c r="H202" s="133"/>
      <c r="I202" s="133"/>
    </row>
    <row r="203" spans="2:9" x14ac:dyDescent="0.2">
      <c r="B203" s="225"/>
      <c r="C203" s="225"/>
      <c r="D203" s="225"/>
      <c r="E203" s="133"/>
      <c r="F203" s="133"/>
      <c r="G203" s="133"/>
      <c r="H203" s="133"/>
      <c r="I203" s="133"/>
    </row>
    <row r="204" spans="2:9" x14ac:dyDescent="0.2">
      <c r="B204" s="225"/>
      <c r="C204" s="225"/>
      <c r="D204" s="225"/>
      <c r="E204" s="133"/>
      <c r="F204" s="133"/>
      <c r="G204" s="133"/>
      <c r="H204" s="133"/>
      <c r="I204" s="133"/>
    </row>
    <row r="205" spans="2:9" x14ac:dyDescent="0.2">
      <c r="B205" s="225"/>
      <c r="C205" s="225"/>
      <c r="D205" s="225"/>
      <c r="E205" s="133"/>
      <c r="F205" s="133"/>
      <c r="G205" s="133"/>
      <c r="H205" s="133"/>
      <c r="I205" s="133"/>
    </row>
    <row r="206" spans="2:9" x14ac:dyDescent="0.2">
      <c r="B206" s="225"/>
      <c r="C206" s="225"/>
      <c r="D206" s="225"/>
      <c r="E206" s="133"/>
      <c r="F206" s="133"/>
      <c r="G206" s="133"/>
      <c r="H206" s="133"/>
      <c r="I206" s="133"/>
    </row>
    <row r="207" spans="2:9" x14ac:dyDescent="0.2">
      <c r="B207" s="225"/>
      <c r="C207" s="225"/>
      <c r="D207" s="225"/>
      <c r="E207" s="133"/>
      <c r="F207" s="133"/>
      <c r="G207" s="133"/>
      <c r="H207" s="133"/>
      <c r="I207" s="133"/>
    </row>
    <row r="208" spans="2:9" x14ac:dyDescent="0.2">
      <c r="B208" s="225"/>
      <c r="C208" s="225"/>
      <c r="D208" s="225"/>
      <c r="E208" s="133"/>
      <c r="F208" s="133"/>
      <c r="G208" s="133"/>
      <c r="H208" s="133"/>
      <c r="I208" s="133"/>
    </row>
    <row r="209" spans="2:9" x14ac:dyDescent="0.2">
      <c r="B209" s="225"/>
      <c r="C209" s="225"/>
      <c r="D209" s="225"/>
      <c r="E209" s="133"/>
      <c r="F209" s="133"/>
      <c r="G209" s="133"/>
      <c r="H209" s="133"/>
      <c r="I209" s="133"/>
    </row>
    <row r="210" spans="2:9" x14ac:dyDescent="0.2">
      <c r="B210" s="225"/>
      <c r="C210" s="225"/>
      <c r="D210" s="225"/>
      <c r="E210" s="133"/>
      <c r="F210" s="133"/>
      <c r="G210" s="133"/>
      <c r="H210" s="133"/>
      <c r="I210" s="133"/>
    </row>
    <row r="211" spans="2:9" x14ac:dyDescent="0.2">
      <c r="B211" s="225"/>
      <c r="C211" s="225"/>
      <c r="D211" s="225"/>
      <c r="E211" s="133"/>
      <c r="F211" s="133"/>
      <c r="G211" s="133"/>
      <c r="H211" s="133"/>
      <c r="I211" s="133"/>
    </row>
    <row r="212" spans="2:9" x14ac:dyDescent="0.2">
      <c r="B212" s="225"/>
      <c r="C212" s="225"/>
      <c r="D212" s="225"/>
      <c r="E212" s="133"/>
      <c r="F212" s="133"/>
      <c r="G212" s="133"/>
      <c r="H212" s="133"/>
      <c r="I212" s="133"/>
    </row>
    <row r="213" spans="2:9" x14ac:dyDescent="0.2">
      <c r="B213" s="225"/>
      <c r="C213" s="225"/>
      <c r="D213" s="225"/>
      <c r="E213" s="133"/>
      <c r="F213" s="133"/>
      <c r="G213" s="133"/>
      <c r="H213" s="133"/>
      <c r="I213" s="133"/>
    </row>
    <row r="214" spans="2:9" x14ac:dyDescent="0.2">
      <c r="B214" s="225"/>
      <c r="C214" s="225"/>
      <c r="D214" s="225"/>
      <c r="E214" s="133"/>
      <c r="F214" s="133"/>
      <c r="G214" s="133"/>
      <c r="H214" s="133"/>
      <c r="I214" s="133"/>
    </row>
    <row r="215" spans="2:9" x14ac:dyDescent="0.2">
      <c r="B215" s="225"/>
      <c r="C215" s="225"/>
      <c r="D215" s="225"/>
      <c r="E215" s="133"/>
      <c r="F215" s="133"/>
      <c r="G215" s="133"/>
      <c r="H215" s="133"/>
      <c r="I215" s="133"/>
    </row>
    <row r="216" spans="2:9" x14ac:dyDescent="0.2">
      <c r="B216" s="225"/>
      <c r="C216" s="225"/>
      <c r="D216" s="225"/>
      <c r="E216" s="133"/>
      <c r="F216" s="133"/>
      <c r="G216" s="133"/>
      <c r="H216" s="133"/>
      <c r="I216" s="133"/>
    </row>
    <row r="217" spans="2:9" x14ac:dyDescent="0.2">
      <c r="B217" s="225"/>
      <c r="C217" s="225"/>
      <c r="D217" s="225"/>
      <c r="E217" s="133"/>
      <c r="F217" s="133"/>
      <c r="G217" s="133"/>
      <c r="H217" s="133"/>
      <c r="I217" s="133"/>
    </row>
    <row r="218" spans="2:9" x14ac:dyDescent="0.2">
      <c r="B218" s="225"/>
      <c r="C218" s="225"/>
      <c r="D218" s="225"/>
      <c r="E218" s="133"/>
      <c r="F218" s="133"/>
      <c r="G218" s="133"/>
      <c r="H218" s="133"/>
      <c r="I218" s="133"/>
    </row>
    <row r="219" spans="2:9" x14ac:dyDescent="0.2">
      <c r="B219" s="225"/>
      <c r="C219" s="225"/>
      <c r="D219" s="225"/>
      <c r="E219" s="133"/>
      <c r="F219" s="133"/>
      <c r="G219" s="133"/>
      <c r="H219" s="133"/>
      <c r="I219" s="133"/>
    </row>
    <row r="220" spans="2:9" x14ac:dyDescent="0.2">
      <c r="B220" s="225"/>
      <c r="C220" s="225"/>
      <c r="D220" s="225"/>
      <c r="E220" s="133"/>
      <c r="F220" s="133"/>
      <c r="G220" s="133"/>
      <c r="H220" s="133"/>
      <c r="I220" s="133"/>
    </row>
    <row r="221" spans="2:9" x14ac:dyDescent="0.2">
      <c r="B221" s="225"/>
      <c r="C221" s="225"/>
      <c r="D221" s="225"/>
      <c r="E221" s="133"/>
      <c r="F221" s="133"/>
      <c r="G221" s="133"/>
      <c r="H221" s="133"/>
      <c r="I221" s="133"/>
    </row>
    <row r="222" spans="2:9" x14ac:dyDescent="0.2">
      <c r="B222" s="225"/>
      <c r="C222" s="225"/>
      <c r="D222" s="225"/>
      <c r="E222" s="133"/>
      <c r="F222" s="133"/>
      <c r="G222" s="133"/>
      <c r="H222" s="133"/>
      <c r="I222" s="133"/>
    </row>
  </sheetData>
  <mergeCells count="14">
    <mergeCell ref="B1:D1"/>
    <mergeCell ref="B2:B6"/>
    <mergeCell ref="B14:D14"/>
    <mergeCell ref="B26:E26"/>
    <mergeCell ref="B35:B36"/>
    <mergeCell ref="O39:Q39"/>
    <mergeCell ref="B48:E48"/>
    <mergeCell ref="B57:E57"/>
    <mergeCell ref="B65:E65"/>
    <mergeCell ref="B39:B40"/>
    <mergeCell ref="C39:E39"/>
    <mergeCell ref="F39:H39"/>
    <mergeCell ref="I39:K39"/>
    <mergeCell ref="L39:N39"/>
  </mergeCells>
  <pageMargins left="1.1811023622047245" right="0.78740157480314965" top="1.1811023622047245" bottom="0.78740157480314965" header="0.51181102362204722" footer="0.51181102362204722"/>
  <pageSetup paperSize="9" scale="9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OB_TOTAL</vt:lpstr>
      <vt:lpstr>CRONOGRAMA PROPOSTO</vt:lpstr>
      <vt:lpstr>BDI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Emerson Gonçalves</cp:lastModifiedBy>
  <cp:lastPrinted>2023-01-17T13:06:56Z</cp:lastPrinted>
  <dcterms:created xsi:type="dcterms:W3CDTF">2020-02-03T13:13:42Z</dcterms:created>
  <dcterms:modified xsi:type="dcterms:W3CDTF">2023-01-17T13:06:56Z</dcterms:modified>
</cp:coreProperties>
</file>