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Q:\2022\CONCORRÊNCIA\CONCORRÊNCIA 012-2022 - KO 002-Trecho 03 - Poço Frio - NOVA\"/>
    </mc:Choice>
  </mc:AlternateContent>
  <xr:revisionPtr revIDLastSave="0" documentId="8_{99FAB1C4-ABA5-4CF3-B3A4-74970578362B}" xr6:coauthVersionLast="47" xr6:coauthVersionMax="47" xr10:uidLastSave="{00000000-0000-0000-0000-000000000000}"/>
  <bookViews>
    <workbookView xWindow="-120" yWindow="-120" windowWidth="24240" windowHeight="13140" tabRatio="844" firstSheet="2" activeTab="3" xr2:uid="{00000000-000D-0000-FFFF-FFFF00000000}"/>
  </bookViews>
  <sheets>
    <sheet name="base" sheetId="17" state="hidden" r:id="rId1"/>
    <sheet name="base (2)" sheetId="18" state="hidden" r:id="rId2"/>
    <sheet name="Cronograma SFM" sheetId="20" r:id="rId3"/>
    <sheet name="planilha de servicos" sheetId="21" r:id="rId4"/>
  </sheets>
  <externalReferences>
    <externalReference r:id="rId5"/>
  </externalReferences>
  <definedNames>
    <definedName name="_xlnm._FilterDatabase" localSheetId="3" hidden="1">'planilha de servicos'!$A$6:$P$75</definedName>
    <definedName name="_xlnm.Print_Area" localSheetId="0">base!$B$1:$P$13</definedName>
    <definedName name="_xlnm.Print_Area" localSheetId="1">'base (2)'!$B$1:$P$13</definedName>
    <definedName name="_xlnm.Print_Area" localSheetId="2">'Cronograma SFM'!$B$1:$T$55</definedName>
    <definedName name="_xlnm.Print_Area" localSheetId="3">'planilha de servicos'!$A$1:$H$76</definedName>
    <definedName name="d">[1]proposta!#REF!</definedName>
    <definedName name="j" localSheetId="3">'planilha de servicos'!#REF!</definedName>
    <definedName name="j">#REF!</definedName>
    <definedName name="_xlnm.Print_Titles" localSheetId="3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21" l="1"/>
  <c r="G74" i="21"/>
  <c r="G73" i="21"/>
  <c r="G72" i="21"/>
  <c r="G71" i="21"/>
  <c r="G70" i="21"/>
  <c r="G69" i="21"/>
  <c r="G68" i="21"/>
  <c r="G67" i="21"/>
  <c r="G66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5" i="21"/>
  <c r="G43" i="21"/>
  <c r="G42" i="21"/>
  <c r="G41" i="21"/>
  <c r="G40" i="21"/>
  <c r="G39" i="21"/>
  <c r="G38" i="21"/>
  <c r="G36" i="21"/>
  <c r="G35" i="21"/>
  <c r="G34" i="21"/>
  <c r="G33" i="21"/>
  <c r="G32" i="21"/>
  <c r="G31" i="21"/>
  <c r="G30" i="21"/>
  <c r="G29" i="21"/>
  <c r="G27" i="21"/>
  <c r="G26" i="21"/>
  <c r="G24" i="21"/>
  <c r="G23" i="21"/>
  <c r="G22" i="21"/>
  <c r="G21" i="21"/>
  <c r="G20" i="21"/>
  <c r="G19" i="21"/>
  <c r="G18" i="21"/>
  <c r="G17" i="21"/>
  <c r="G15" i="21"/>
  <c r="G14" i="21"/>
  <c r="G13" i="21"/>
  <c r="G11" i="21"/>
  <c r="G10" i="21"/>
  <c r="G8" i="21"/>
  <c r="H9" i="21" l="1"/>
  <c r="H7" i="21"/>
  <c r="G76" i="21"/>
  <c r="H12" i="21"/>
  <c r="H16" i="21"/>
  <c r="H25" i="21"/>
  <c r="H28" i="21"/>
  <c r="H37" i="21"/>
  <c r="H44" i="21"/>
  <c r="H46" i="21"/>
  <c r="H65" i="21"/>
  <c r="H76" i="21" l="1"/>
  <c r="A19" i="20" l="1"/>
  <c r="A18" i="20"/>
  <c r="A17" i="20"/>
  <c r="A16" i="20"/>
  <c r="A15" i="20"/>
  <c r="A14" i="20"/>
  <c r="A13" i="20"/>
  <c r="A12" i="20"/>
  <c r="A11" i="20"/>
  <c r="A10" i="20"/>
  <c r="A9" i="20"/>
  <c r="Q6" i="20"/>
  <c r="Q24" i="20" s="1"/>
  <c r="P6" i="20"/>
  <c r="P18" i="20" s="1"/>
  <c r="O6" i="20"/>
  <c r="O8" i="20" s="1"/>
  <c r="N6" i="20"/>
  <c r="N15" i="20" s="1"/>
  <c r="M6" i="20"/>
  <c r="M8" i="20" s="1"/>
  <c r="L6" i="20"/>
  <c r="L14" i="20" s="1"/>
  <c r="K6" i="20"/>
  <c r="J6" i="20"/>
  <c r="J24" i="20" s="1"/>
  <c r="I6" i="20"/>
  <c r="I24" i="20" s="1"/>
  <c r="H6" i="20"/>
  <c r="G6" i="20"/>
  <c r="F6" i="20"/>
  <c r="K3" i="20"/>
  <c r="I3" i="20"/>
  <c r="M3" i="20" s="1"/>
  <c r="F7" i="20" s="1"/>
  <c r="F8" i="20" s="1"/>
  <c r="S129" i="18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  <c r="L11" i="20" l="1"/>
  <c r="P17" i="20"/>
  <c r="Q7" i="20"/>
  <c r="P9" i="20"/>
  <c r="P15" i="20"/>
  <c r="L12" i="20"/>
  <c r="L19" i="20"/>
  <c r="L7" i="20"/>
  <c r="L10" i="20"/>
  <c r="Q12" i="20"/>
  <c r="Q16" i="20"/>
  <c r="Q10" i="20"/>
  <c r="L13" i="20"/>
  <c r="L24" i="20"/>
  <c r="L9" i="20"/>
  <c r="Q9" i="20"/>
  <c r="L15" i="20"/>
  <c r="Q18" i="20"/>
  <c r="K10" i="20"/>
  <c r="J9" i="20"/>
  <c r="J19" i="20"/>
  <c r="K11" i="20"/>
  <c r="J10" i="20"/>
  <c r="I9" i="20"/>
  <c r="J17" i="20"/>
  <c r="J11" i="20"/>
  <c r="I10" i="20"/>
  <c r="H9" i="20"/>
  <c r="H17" i="20"/>
  <c r="K18" i="20"/>
  <c r="H15" i="20"/>
  <c r="I18" i="20"/>
  <c r="I16" i="20"/>
  <c r="F15" i="20"/>
  <c r="G14" i="20"/>
  <c r="H18" i="20"/>
  <c r="J13" i="20"/>
  <c r="F13" i="20"/>
  <c r="O16" i="20"/>
  <c r="J12" i="20"/>
  <c r="N8" i="20"/>
  <c r="I12" i="20"/>
  <c r="K13" i="20"/>
  <c r="K12" i="20"/>
  <c r="N13" i="20"/>
  <c r="M15" i="20"/>
  <c r="M16" i="20"/>
  <c r="M17" i="20"/>
  <c r="M9" i="20"/>
  <c r="M18" i="20"/>
  <c r="M10" i="20"/>
  <c r="M7" i="20"/>
  <c r="M24" i="20"/>
  <c r="M19" i="20"/>
  <c r="M11" i="20"/>
  <c r="M13" i="20"/>
  <c r="M12" i="20"/>
  <c r="F16" i="20"/>
  <c r="F17" i="20"/>
  <c r="F9" i="20"/>
  <c r="F18" i="20"/>
  <c r="F10" i="20"/>
  <c r="F24" i="20"/>
  <c r="F19" i="20"/>
  <c r="F11" i="20"/>
  <c r="F12" i="20"/>
  <c r="F14" i="20"/>
  <c r="N16" i="20"/>
  <c r="N17" i="20"/>
  <c r="N9" i="20"/>
  <c r="N18" i="20"/>
  <c r="N10" i="20"/>
  <c r="N7" i="20"/>
  <c r="N24" i="20"/>
  <c r="N19" i="20"/>
  <c r="N11" i="20"/>
  <c r="N12" i="20"/>
  <c r="N14" i="20"/>
  <c r="M14" i="20"/>
  <c r="G17" i="20"/>
  <c r="G9" i="20"/>
  <c r="G18" i="20"/>
  <c r="G10" i="20"/>
  <c r="G7" i="20"/>
  <c r="G8" i="20" s="1"/>
  <c r="H7" i="20" s="1"/>
  <c r="H8" i="20" s="1"/>
  <c r="I7" i="20" s="1"/>
  <c r="I8" i="20" s="1"/>
  <c r="J7" i="20" s="1"/>
  <c r="J8" i="20" s="1"/>
  <c r="K7" i="20" s="1"/>
  <c r="K8" i="20" s="1"/>
  <c r="G24" i="20"/>
  <c r="G19" i="20"/>
  <c r="G11" i="20"/>
  <c r="G12" i="20"/>
  <c r="G13" i="20"/>
  <c r="G15" i="20"/>
  <c r="O17" i="20"/>
  <c r="O9" i="20"/>
  <c r="O18" i="20"/>
  <c r="O10" i="20"/>
  <c r="O7" i="20"/>
  <c r="O24" i="20"/>
  <c r="O19" i="20"/>
  <c r="O11" i="20"/>
  <c r="O12" i="20"/>
  <c r="O13" i="20"/>
  <c r="O15" i="20"/>
  <c r="O14" i="20"/>
  <c r="G16" i="20"/>
  <c r="H16" i="20"/>
  <c r="P16" i="20"/>
  <c r="I17" i="20"/>
  <c r="Q17" i="20"/>
  <c r="J18" i="20"/>
  <c r="K19" i="20"/>
  <c r="K24" i="20"/>
  <c r="P8" i="20"/>
  <c r="K9" i="20"/>
  <c r="H14" i="20"/>
  <c r="P14" i="20"/>
  <c r="I15" i="20"/>
  <c r="Q15" i="20"/>
  <c r="J16" i="20"/>
  <c r="K17" i="20"/>
  <c r="L18" i="20"/>
  <c r="Q8" i="20"/>
  <c r="H13" i="20"/>
  <c r="P13" i="20"/>
  <c r="I14" i="20"/>
  <c r="Q14" i="20"/>
  <c r="J15" i="20"/>
  <c r="K16" i="20"/>
  <c r="L17" i="20"/>
  <c r="H12" i="20"/>
  <c r="P12" i="20"/>
  <c r="I13" i="20"/>
  <c r="Q13" i="20"/>
  <c r="J14" i="20"/>
  <c r="K15" i="20"/>
  <c r="L16" i="20"/>
  <c r="H11" i="20"/>
  <c r="P11" i="20"/>
  <c r="K14" i="20"/>
  <c r="H19" i="20"/>
  <c r="P19" i="20"/>
  <c r="H24" i="20"/>
  <c r="P24" i="20"/>
  <c r="P7" i="20"/>
  <c r="L8" i="20"/>
  <c r="H10" i="20"/>
  <c r="P10" i="20"/>
  <c r="I11" i="20"/>
  <c r="Q11" i="20"/>
  <c r="I19" i="20"/>
  <c r="Q19" i="20"/>
  <c r="W18" i="20" l="1"/>
  <c r="W10" i="20"/>
  <c r="W9" i="20"/>
  <c r="W14" i="20"/>
  <c r="W17" i="20"/>
  <c r="W12" i="20"/>
  <c r="W16" i="20"/>
  <c r="W13" i="20"/>
  <c r="W11" i="20"/>
  <c r="W15" i="20"/>
  <c r="W19" i="20"/>
  <c r="S21" i="20" l="1"/>
  <c r="S3" i="20" l="1"/>
  <c r="T19" i="20"/>
  <c r="T9" i="20"/>
  <c r="T13" i="20"/>
  <c r="T10" i="20"/>
  <c r="T14" i="20"/>
  <c r="T15" i="20"/>
  <c r="T16" i="20"/>
  <c r="T18" i="20"/>
  <c r="T17" i="20"/>
  <c r="T11" i="20"/>
  <c r="T12" i="20"/>
  <c r="S4" i="20" l="1"/>
  <c r="T21" i="20"/>
  <c r="T2" i="20" l="1"/>
  <c r="P41" i="20" l="1"/>
  <c r="M41" i="20"/>
  <c r="Q41" i="20"/>
  <c r="J41" i="20"/>
  <c r="L41" i="20"/>
  <c r="O41" i="20"/>
  <c r="H41" i="20"/>
  <c r="G41" i="20"/>
  <c r="F41" i="20"/>
  <c r="K41" i="20"/>
  <c r="N41" i="20"/>
  <c r="I41" i="20"/>
  <c r="H39" i="20"/>
  <c r="J39" i="20"/>
  <c r="L39" i="20"/>
  <c r="I43" i="20"/>
  <c r="O43" i="20"/>
  <c r="J43" i="20"/>
  <c r="L25" i="20"/>
  <c r="I39" i="20"/>
  <c r="F43" i="20"/>
  <c r="K43" i="20"/>
  <c r="J25" i="20"/>
  <c r="K39" i="20"/>
  <c r="L43" i="20"/>
  <c r="P25" i="20"/>
  <c r="Q25" i="20"/>
  <c r="O25" i="20"/>
  <c r="Q39" i="20"/>
  <c r="M39" i="20"/>
  <c r="M43" i="20"/>
  <c r="F25" i="20"/>
  <c r="N39" i="20"/>
  <c r="Q43" i="20"/>
  <c r="G39" i="20"/>
  <c r="K25" i="20"/>
  <c r="G25" i="20"/>
  <c r="F39" i="20"/>
  <c r="P39" i="20"/>
  <c r="O39" i="20"/>
  <c r="P43" i="20"/>
  <c r="G43" i="20"/>
  <c r="H43" i="20"/>
  <c r="H25" i="20"/>
  <c r="N25" i="20"/>
  <c r="N43" i="20"/>
  <c r="I25" i="20"/>
  <c r="M25" i="20"/>
  <c r="N33" i="20"/>
  <c r="G29" i="20"/>
  <c r="H37" i="20"/>
  <c r="G37" i="20"/>
  <c r="O33" i="20"/>
  <c r="I29" i="20"/>
  <c r="J37" i="20"/>
  <c r="H33" i="20"/>
  <c r="F27" i="20"/>
  <c r="Q33" i="20"/>
  <c r="J29" i="20"/>
  <c r="F29" i="20"/>
  <c r="Q27" i="20"/>
  <c r="K29" i="20"/>
  <c r="F33" i="20"/>
  <c r="P33" i="20"/>
  <c r="N27" i="20"/>
  <c r="M29" i="20"/>
  <c r="O37" i="20"/>
  <c r="L37" i="20"/>
  <c r="K33" i="20"/>
  <c r="K27" i="20"/>
  <c r="G27" i="20"/>
  <c r="O27" i="20"/>
  <c r="P29" i="20"/>
  <c r="H29" i="20"/>
  <c r="M37" i="20"/>
  <c r="P37" i="20"/>
  <c r="I37" i="20"/>
  <c r="I33" i="20"/>
  <c r="I27" i="20"/>
  <c r="J33" i="20"/>
  <c r="M33" i="20"/>
  <c r="H27" i="20"/>
  <c r="N29" i="20"/>
  <c r="O29" i="20"/>
  <c r="Q37" i="20"/>
  <c r="P27" i="20"/>
  <c r="Q29" i="20"/>
  <c r="F37" i="20"/>
  <c r="L33" i="20"/>
  <c r="G33" i="20"/>
  <c r="M27" i="20"/>
  <c r="L27" i="20"/>
  <c r="J27" i="20"/>
  <c r="L29" i="20"/>
  <c r="N37" i="20"/>
  <c r="K37" i="20"/>
  <c r="J35" i="20"/>
  <c r="P31" i="20"/>
  <c r="G35" i="20"/>
  <c r="F35" i="20"/>
  <c r="L35" i="20"/>
  <c r="K35" i="20"/>
  <c r="O31" i="20"/>
  <c r="Q31" i="20"/>
  <c r="N31" i="20"/>
  <c r="N35" i="20"/>
  <c r="G31" i="20"/>
  <c r="K31" i="20"/>
  <c r="H31" i="20"/>
  <c r="M35" i="20"/>
  <c r="L31" i="20"/>
  <c r="J31" i="20"/>
  <c r="I31" i="20"/>
  <c r="P35" i="20"/>
  <c r="H35" i="20"/>
  <c r="O35" i="20"/>
  <c r="F31" i="20"/>
  <c r="Q35" i="20"/>
  <c r="M31" i="20"/>
  <c r="I35" i="20"/>
  <c r="N45" i="20"/>
  <c r="O45" i="20"/>
  <c r="M45" i="20"/>
  <c r="H45" i="20"/>
  <c r="J45" i="20"/>
  <c r="F45" i="20"/>
  <c r="I45" i="20"/>
  <c r="L45" i="20"/>
  <c r="Q45" i="20"/>
  <c r="G45" i="20"/>
  <c r="P45" i="20"/>
  <c r="K45" i="20"/>
  <c r="T3" i="20"/>
  <c r="I48" i="20" l="1"/>
  <c r="J48" i="20"/>
  <c r="Q48" i="20"/>
  <c r="S45" i="20"/>
  <c r="R45" i="20"/>
  <c r="S39" i="20"/>
  <c r="R39" i="20"/>
  <c r="G42" i="20"/>
  <c r="K42" i="20"/>
  <c r="M42" i="20"/>
  <c r="H42" i="20"/>
  <c r="Q42" i="20"/>
  <c r="L42" i="20"/>
  <c r="O42" i="20"/>
  <c r="F42" i="20"/>
  <c r="J42" i="20"/>
  <c r="N42" i="20"/>
  <c r="I42" i="20"/>
  <c r="P42" i="20"/>
  <c r="K26" i="20"/>
  <c r="N26" i="20"/>
  <c r="N40" i="20"/>
  <c r="O40" i="20"/>
  <c r="G44" i="20"/>
  <c r="L26" i="20"/>
  <c r="O26" i="20"/>
  <c r="F40" i="20"/>
  <c r="G40" i="20"/>
  <c r="K44" i="20"/>
  <c r="M44" i="20"/>
  <c r="I40" i="20"/>
  <c r="N44" i="20"/>
  <c r="J44" i="20"/>
  <c r="P26" i="20"/>
  <c r="I26" i="20"/>
  <c r="Q40" i="20"/>
  <c r="L40" i="20"/>
  <c r="I44" i="20"/>
  <c r="O44" i="20"/>
  <c r="H26" i="20"/>
  <c r="F26" i="20"/>
  <c r="M26" i="20"/>
  <c r="K40" i="20"/>
  <c r="J40" i="20"/>
  <c r="P44" i="20"/>
  <c r="F44" i="20"/>
  <c r="H44" i="20"/>
  <c r="J26" i="20"/>
  <c r="G26" i="20"/>
  <c r="H40" i="20"/>
  <c r="P40" i="20"/>
  <c r="M40" i="20"/>
  <c r="Q44" i="20"/>
  <c r="L44" i="20"/>
  <c r="Q26" i="20"/>
  <c r="K34" i="20"/>
  <c r="O34" i="20"/>
  <c r="I28" i="20"/>
  <c r="J28" i="20"/>
  <c r="G28" i="20"/>
  <c r="N30" i="20"/>
  <c r="I30" i="20"/>
  <c r="N38" i="20"/>
  <c r="P30" i="20"/>
  <c r="G38" i="20"/>
  <c r="N34" i="20"/>
  <c r="L28" i="20"/>
  <c r="P38" i="20"/>
  <c r="M30" i="20"/>
  <c r="H30" i="20"/>
  <c r="J38" i="20"/>
  <c r="Q38" i="20"/>
  <c r="J34" i="20"/>
  <c r="K30" i="20"/>
  <c r="O38" i="20"/>
  <c r="F34" i="20"/>
  <c r="P28" i="20"/>
  <c r="F28" i="20"/>
  <c r="F30" i="20"/>
  <c r="O30" i="20"/>
  <c r="M38" i="20"/>
  <c r="Q34" i="20"/>
  <c r="G34" i="20"/>
  <c r="G30" i="20"/>
  <c r="M34" i="20"/>
  <c r="M28" i="20"/>
  <c r="N28" i="20"/>
  <c r="J30" i="20"/>
  <c r="L30" i="20"/>
  <c r="K38" i="20"/>
  <c r="H38" i="20"/>
  <c r="Q28" i="20"/>
  <c r="F38" i="20"/>
  <c r="P34" i="20"/>
  <c r="H28" i="20"/>
  <c r="I38" i="20"/>
  <c r="H34" i="20"/>
  <c r="L38" i="20"/>
  <c r="L34" i="20"/>
  <c r="I34" i="20"/>
  <c r="O28" i="20"/>
  <c r="K28" i="20"/>
  <c r="Q30" i="20"/>
  <c r="M36" i="20"/>
  <c r="Q32" i="20"/>
  <c r="K32" i="20"/>
  <c r="L32" i="20"/>
  <c r="F32" i="20"/>
  <c r="H32" i="20"/>
  <c r="O36" i="20"/>
  <c r="O32" i="20"/>
  <c r="I32" i="20"/>
  <c r="H36" i="20"/>
  <c r="M32" i="20"/>
  <c r="L36" i="20"/>
  <c r="N36" i="20"/>
  <c r="G36" i="20"/>
  <c r="J36" i="20"/>
  <c r="P32" i="20"/>
  <c r="N32" i="20"/>
  <c r="K36" i="20"/>
  <c r="Q36" i="20"/>
  <c r="G32" i="20"/>
  <c r="J32" i="20"/>
  <c r="F36" i="20"/>
  <c r="I36" i="20"/>
  <c r="P36" i="20"/>
  <c r="K46" i="20"/>
  <c r="O46" i="20"/>
  <c r="G46" i="20"/>
  <c r="L46" i="20"/>
  <c r="N46" i="20"/>
  <c r="I46" i="20"/>
  <c r="Q46" i="20"/>
  <c r="H46" i="20"/>
  <c r="M46" i="20"/>
  <c r="F46" i="20"/>
  <c r="J46" i="20"/>
  <c r="P46" i="20"/>
  <c r="N48" i="20"/>
  <c r="G48" i="20"/>
  <c r="S43" i="20"/>
  <c r="R43" i="20"/>
  <c r="S29" i="20"/>
  <c r="R29" i="20"/>
  <c r="H48" i="20"/>
  <c r="K48" i="20"/>
  <c r="O48" i="20"/>
  <c r="L48" i="20"/>
  <c r="S33" i="20"/>
  <c r="R33" i="20"/>
  <c r="S31" i="20"/>
  <c r="R31" i="20"/>
  <c r="S35" i="20"/>
  <c r="R35" i="20"/>
  <c r="P48" i="20"/>
  <c r="S27" i="20"/>
  <c r="R27" i="20"/>
  <c r="S41" i="20"/>
  <c r="R41" i="20"/>
  <c r="T4" i="20"/>
  <c r="S37" i="20"/>
  <c r="R37" i="20"/>
  <c r="M48" i="20"/>
  <c r="R25" i="20"/>
  <c r="S25" i="20"/>
  <c r="F48" i="20"/>
  <c r="P49" i="20" l="1"/>
  <c r="P51" i="20" s="1"/>
  <c r="P53" i="20" s="1"/>
  <c r="O49" i="20"/>
  <c r="O51" i="20" s="1"/>
  <c r="O53" i="20" s="1"/>
  <c r="R46" i="20"/>
  <c r="S46" i="20"/>
  <c r="G49" i="20"/>
  <c r="G51" i="20" s="1"/>
  <c r="F49" i="20"/>
  <c r="F51" i="20" s="1"/>
  <c r="S26" i="20"/>
  <c r="R26" i="20"/>
  <c r="L49" i="20"/>
  <c r="L51" i="20" s="1"/>
  <c r="L53" i="20" s="1"/>
  <c r="S48" i="20"/>
  <c r="J49" i="20"/>
  <c r="J51" i="20" s="1"/>
  <c r="H49" i="20"/>
  <c r="H51" i="20" s="1"/>
  <c r="R30" i="20"/>
  <c r="S30" i="20"/>
  <c r="Q49" i="20"/>
  <c r="Q51" i="20" s="1"/>
  <c r="Q53" i="20" s="1"/>
  <c r="S42" i="20"/>
  <c r="R42" i="20"/>
  <c r="R44" i="20"/>
  <c r="S44" i="20"/>
  <c r="R36" i="20"/>
  <c r="S36" i="20"/>
  <c r="S38" i="20"/>
  <c r="R38" i="20"/>
  <c r="N49" i="20"/>
  <c r="N51" i="20" s="1"/>
  <c r="N53" i="20" s="1"/>
  <c r="M49" i="20"/>
  <c r="M51" i="20" s="1"/>
  <c r="M53" i="20" s="1"/>
  <c r="R32" i="20"/>
  <c r="S32" i="20"/>
  <c r="S34" i="20"/>
  <c r="R34" i="20"/>
  <c r="K49" i="20"/>
  <c r="K51" i="20" s="1"/>
  <c r="S28" i="20"/>
  <c r="R28" i="20"/>
  <c r="I49" i="20"/>
  <c r="I51" i="20" s="1"/>
  <c r="R40" i="20"/>
  <c r="S40" i="20"/>
  <c r="S51" i="20" l="1"/>
  <c r="L52" i="20" s="1"/>
  <c r="P52" i="20"/>
  <c r="M52" i="20"/>
  <c r="T42" i="20"/>
  <c r="T25" i="20"/>
  <c r="T26" i="20"/>
  <c r="S49" i="20"/>
  <c r="S52" i="20" s="1"/>
  <c r="S53" i="20" s="1"/>
  <c r="T43" i="20" l="1"/>
  <c r="H52" i="20"/>
  <c r="Q52" i="20"/>
  <c r="T44" i="20"/>
  <c r="T32" i="20"/>
  <c r="F52" i="20"/>
  <c r="T41" i="20"/>
  <c r="K52" i="20"/>
  <c r="T52" i="20" s="1"/>
  <c r="T35" i="20"/>
  <c r="T29" i="20"/>
  <c r="I52" i="20"/>
  <c r="O52" i="20"/>
  <c r="T31" i="20"/>
  <c r="T40" i="20"/>
  <c r="T38" i="20"/>
  <c r="T28" i="20"/>
  <c r="T33" i="20"/>
  <c r="T37" i="20"/>
  <c r="T45" i="20"/>
  <c r="G52" i="20"/>
  <c r="T46" i="20"/>
  <c r="T30" i="20"/>
  <c r="T36" i="20"/>
  <c r="X5" i="20"/>
  <c r="J52" i="20"/>
  <c r="T39" i="20"/>
  <c r="N52" i="20"/>
  <c r="T34" i="20"/>
  <c r="T27" i="20"/>
  <c r="T49" i="20"/>
  <c r="F53" i="20"/>
  <c r="G53" i="20" s="1"/>
  <c r="H53" i="20" s="1"/>
  <c r="I53" i="20" s="1"/>
  <c r="T48" i="20" l="1"/>
  <c r="T51" i="20" s="1"/>
  <c r="T53" i="20" s="1"/>
  <c r="J53" i="20"/>
  <c r="K53" i="20" s="1"/>
</calcChain>
</file>

<file path=xl/sharedStrings.xml><?xml version="1.0" encoding="utf-8"?>
<sst xmlns="http://schemas.openxmlformats.org/spreadsheetml/2006/main" count="876" uniqueCount="226">
  <si>
    <t>QUANT</t>
  </si>
  <si>
    <t>UNIT</t>
  </si>
  <si>
    <t>( R$ ) - PM</t>
  </si>
  <si>
    <t>m3</t>
  </si>
  <si>
    <t>m2</t>
  </si>
  <si>
    <t>m</t>
  </si>
  <si>
    <t>ton</t>
  </si>
  <si>
    <t>un</t>
  </si>
  <si>
    <t>DISSIPM</t>
  </si>
  <si>
    <t>N</t>
  </si>
  <si>
    <t>BLSM120</t>
  </si>
  <si>
    <t>CLM040</t>
  </si>
  <si>
    <t>CLM060</t>
  </si>
  <si>
    <t>Dissipador de Energia c/Pedra de Mão tubo ø 1,00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</si>
  <si>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</si>
  <si>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</si>
  <si>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</si>
  <si>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</si>
  <si>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</si>
  <si>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</si>
  <si>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</si>
  <si>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</si>
  <si>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</si>
  <si>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</si>
  <si>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</si>
  <si>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</si>
  <si>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Compactação de Aterros 100% P.N.</t>
  </si>
  <si>
    <t>Regularização compac.subleito 100% PN</t>
  </si>
  <si>
    <t>DER</t>
  </si>
  <si>
    <t>3</t>
  </si>
  <si>
    <t>Brita Graduada</t>
  </si>
  <si>
    <t>4</t>
  </si>
  <si>
    <t>6</t>
  </si>
  <si>
    <t>Rachão s/ britagem</t>
  </si>
  <si>
    <t>DER mat</t>
  </si>
  <si>
    <t>Meio-Fio com Sarjeta DER - Tipo 2 - (0,042 m3) - Pré-Moldado</t>
  </si>
  <si>
    <t>Meio-Fio com Sarjeta DER - Tipo 7 - (0,031 m3) - Pré-Moldado</t>
  </si>
  <si>
    <t>Regularização e Compactação 100% PN - Passeio com Pavimento</t>
  </si>
  <si>
    <t>Brita Graduada - Passeio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</si>
  <si>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</si>
  <si>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</si>
  <si>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</si>
  <si>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refletiva-losango (0,2025 m2/ud) + suporte METÁLICO</t>
  </si>
  <si>
    <t>820000A</t>
  </si>
  <si>
    <t>820000F</t>
  </si>
  <si>
    <t>8</t>
  </si>
  <si>
    <t>Escavação de Bueiros em 1ª Categoria</t>
  </si>
  <si>
    <t>Remoção de bueiro 0,40m</t>
  </si>
  <si>
    <t>Boca (Ala) de BSTC ø 1,00 m</t>
  </si>
  <si>
    <t>Corpo de BSTC ø 0,40 sem Berço e sem Armação</t>
  </si>
  <si>
    <t>Corpo de BSTC ø 0,60 sem Berço e sem Armação</t>
  </si>
  <si>
    <t>Corpo de BSTC ø 0,40 Sem Berço c/ Armação Símples CA-1</t>
  </si>
  <si>
    <t>Corpo de BSTC ø 0,60 Sem Berço c/ Armação Símples CA-1</t>
  </si>
  <si>
    <t>Corpo de BSTC ø 1,00 Sem Berço c/ Armação Símples CA-1</t>
  </si>
  <si>
    <t>B.L. Símples pré-moldado H até 1,20 m</t>
  </si>
  <si>
    <t>C.L. pré-moldado Tubo até 0,40</t>
  </si>
  <si>
    <t>C.L. pré-moldado Tubo até 0,60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</si>
  <si>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</si>
  <si>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</si>
  <si>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</si>
  <si>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</si>
  <si>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</si>
  <si>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</si>
  <si>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</si>
  <si>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</si>
  <si>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</si>
  <si>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</si>
  <si>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</si>
  <si>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</si>
  <si>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</si>
  <si>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</si>
  <si>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>Brita 4A</t>
  </si>
  <si>
    <t>Plantio de Grama em placas</t>
  </si>
  <si>
    <t xml:space="preserve">Faixa de Sinalização Horizontal c/tinta resina acrílica base solvente- (0,034 m2/m2) </t>
  </si>
  <si>
    <t>Tachão refletivo bidirecional</t>
  </si>
  <si>
    <t>TOTAL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</si>
  <si>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</si>
  <si>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</si>
  <si>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</si>
  <si>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</si>
  <si>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</si>
  <si>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</si>
  <si>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</si>
  <si>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</si>
  <si>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</si>
  <si>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</si>
  <si>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</si>
  <si>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</si>
  <si>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</si>
  <si>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</si>
  <si>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</si>
  <si>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</si>
  <si>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</si>
  <si>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</si>
  <si>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ENSAIOS TECNOLÓGICOS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</si>
  <si>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</si>
  <si>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</si>
  <si>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</si>
  <si>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</si>
  <si>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</si>
  <si>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</si>
  <si>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</si>
  <si>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</si>
  <si>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</si>
  <si>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</si>
  <si>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</si>
  <si>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PAVIMENTAÇÃO</t>
  </si>
  <si>
    <t>SINAPI</t>
  </si>
  <si>
    <t>7.4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</si>
  <si>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</si>
  <si>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</si>
  <si>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</si>
  <si>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</si>
  <si>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Data</t>
  </si>
  <si>
    <t>Dias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</si>
  <si>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</si>
  <si>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</si>
  <si>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</si>
  <si>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</si>
  <si>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</si>
  <si>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</si>
  <si>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</si>
  <si>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</si>
  <si>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</si>
  <si>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</si>
  <si>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</si>
  <si>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</si>
  <si>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</si>
  <si>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</si>
  <si>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PARCELAS</t>
  </si>
  <si>
    <t>Nº DE</t>
  </si>
  <si>
    <t>MESES</t>
  </si>
  <si>
    <t>1T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</si>
  <si>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</si>
  <si>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</si>
  <si>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</si>
  <si>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</si>
  <si>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</si>
  <si>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</si>
  <si>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</si>
  <si>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</si>
  <si>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</si>
  <si>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</si>
  <si>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</si>
  <si>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</si>
  <si>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</si>
  <si>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</si>
  <si>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</si>
  <si>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</si>
  <si>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</si>
  <si>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</si>
  <si>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</si>
  <si>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</si>
  <si>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</si>
  <si>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</si>
  <si>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</si>
  <si>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</si>
  <si>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</si>
  <si>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</si>
  <si>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</si>
  <si>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</si>
  <si>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Assinatura: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</si>
  <si>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</si>
  <si>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</si>
  <si>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</si>
  <si>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</si>
  <si>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</si>
  <si>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</si>
  <si>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Fornecimento de emulsão RR-1C - pintura de ligação</t>
  </si>
  <si>
    <t>589420B</t>
  </si>
  <si>
    <t>74022/55</t>
  </si>
  <si>
    <t>Reaterro e apiloamento mecânico</t>
  </si>
  <si>
    <t>Projeto:</t>
  </si>
  <si>
    <t>Origem</t>
  </si>
  <si>
    <t>SFM</t>
  </si>
  <si>
    <t>Local da Obra:</t>
  </si>
  <si>
    <t>PLACA DE OBRA TIPO BANNER, 4,00 X 2,00 M, EM QUADRO DE METALON 20 X 20 MM E LONA 360 G, COM IMPRESSÃO DIGITAL, FIXADA EM ESTRUTURA DE MADEIRA.</t>
  </si>
  <si>
    <t>Orçacivil</t>
  </si>
  <si>
    <t>520100A</t>
  </si>
  <si>
    <t>511100A</t>
  </si>
  <si>
    <t>511100B</t>
  </si>
  <si>
    <t>589420D</t>
  </si>
  <si>
    <t>CBUQ - BINDER (Quantidade menor que 10000 toneladas)</t>
  </si>
  <si>
    <t>570000B</t>
  </si>
  <si>
    <t>589190A</t>
  </si>
  <si>
    <t>COMPOSIÇÃO1</t>
  </si>
  <si>
    <t>DEMOLIÇÃO DE ALVENARIA DE TIJOLO SEM APROVEITAMENTO</t>
  </si>
  <si>
    <t>97624C</t>
  </si>
  <si>
    <t>589000F</t>
  </si>
  <si>
    <t>589000I</t>
  </si>
  <si>
    <t>589000Q</t>
  </si>
  <si>
    <t>530200B</t>
  </si>
  <si>
    <t>561100B</t>
  </si>
  <si>
    <t>570000E</t>
  </si>
  <si>
    <t>531000B</t>
  </si>
  <si>
    <t>531000A</t>
  </si>
  <si>
    <t>820000I</t>
  </si>
  <si>
    <t>601200A</t>
  </si>
  <si>
    <t>610400A</t>
  </si>
  <si>
    <t>610400C</t>
  </si>
  <si>
    <t>610600A</t>
  </si>
  <si>
    <t>610600D</t>
  </si>
  <si>
    <t>611000B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</si>
  <si>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</si>
  <si>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</si>
  <si>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</si>
  <si>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</si>
  <si>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</si>
  <si>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PIÊN</t>
  </si>
  <si>
    <t>PAVIMENTAÇÃO DE VIA URBANA</t>
  </si>
  <si>
    <t>ESTRADA MUNICIPAL KO-002 - TRECHO 3</t>
  </si>
  <si>
    <t>73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</si>
  <si>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</si>
  <si>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</si>
  <si>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</si>
  <si>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</si>
  <si>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</si>
  <si>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</si>
  <si>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</si>
  <si>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r>
      <t xml:space="preserve">Pintura de ligação com RR-1C - exclusive emulsão </t>
    </r>
    <r>
      <rPr>
        <i/>
        <sz val="8"/>
        <rFont val="Arial"/>
        <family val="2"/>
      </rPr>
      <t>(pista + travessia elevada)</t>
    </r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</si>
  <si>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(pista + travessia elevada)</t>
    </r>
  </si>
  <si>
    <r>
      <rPr>
        <b/>
        <sz val="8"/>
        <rFont val="Arial"/>
        <family val="2"/>
      </rPr>
      <t xml:space="preserve">CBUQ - PASSEIO  </t>
    </r>
    <r>
      <rPr>
        <sz val="8"/>
        <rFont val="Arial"/>
        <family val="2"/>
      </rPr>
      <t>(Quantidade menor que 10000 toneladas)</t>
    </r>
  </si>
  <si>
    <t>COMP</t>
  </si>
  <si>
    <t>Prefeito: MAICON GROSSKOPF</t>
  </si>
  <si>
    <t>data: 22/03/20222</t>
  </si>
  <si>
    <t xml:space="preserve">Resp. Técnico: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</si>
</sst>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#,##0.00\ &quot;m2&quot;"/>
    <numFmt numFmtId="167" formatCode="d/m/yy;@"/>
    <numFmt numFmtId="168" formatCode="#,##0_ ;[Red]\-#,##0\ "/>
  </numFmts>
  <fonts count="23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color indexed="12"/>
      <name val="Arial"/>
      <family val="2"/>
    </font>
    <font>
      <sz val="8"/>
      <color indexed="9"/>
      <name val="Arial"/>
      <family val="2"/>
    </font>
    <font>
      <i/>
      <sz val="8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26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12" applyProtection="1">
      <protection locked="0"/>
    </xf>
    <xf numFmtId="0" fontId="5" fillId="0" borderId="0" xfId="12"/>
    <xf numFmtId="0" fontId="13" fillId="3" borderId="9" xfId="12" applyFont="1" applyFill="1" applyBorder="1" applyAlignment="1">
      <alignment vertical="center"/>
    </xf>
    <xf numFmtId="0" fontId="4" fillId="0" borderId="0" xfId="12" applyFont="1"/>
    <xf numFmtId="0" fontId="6" fillId="6" borderId="9" xfId="12" applyFont="1" applyFill="1" applyBorder="1" applyAlignment="1" applyProtection="1">
      <alignment horizontal="centerContinuous" vertical="center"/>
      <protection locked="0"/>
    </xf>
    <xf numFmtId="0" fontId="6" fillId="6" borderId="12" xfId="12" applyFont="1" applyFill="1" applyBorder="1" applyAlignment="1" applyProtection="1">
      <alignment horizontal="centerContinuous" vertical="center"/>
      <protection locked="0"/>
    </xf>
    <xf numFmtId="0" fontId="6" fillId="3" borderId="9" xfId="12" applyFont="1" applyFill="1" applyBorder="1" applyAlignment="1">
      <alignment horizontal="centerContinuous" vertical="center"/>
    </xf>
    <xf numFmtId="0" fontId="5" fillId="6" borderId="10" xfId="12" applyFill="1" applyBorder="1" applyAlignment="1" applyProtection="1">
      <alignment horizontal="centerContinuous" vertical="center" wrapText="1"/>
      <protection locked="0"/>
    </xf>
    <xf numFmtId="0" fontId="5" fillId="6" borderId="10" xfId="12" applyFill="1" applyBorder="1" applyAlignment="1" applyProtection="1">
      <alignment horizontal="left" vertical="center"/>
      <protection locked="0"/>
    </xf>
    <xf numFmtId="0" fontId="5" fillId="6" borderId="14" xfId="12" applyFill="1" applyBorder="1" applyAlignment="1" applyProtection="1">
      <alignment horizontal="centerContinuous" vertical="center"/>
      <protection locked="0"/>
    </xf>
    <xf numFmtId="0" fontId="5" fillId="3" borderId="13" xfId="12" applyFill="1" applyBorder="1" applyAlignment="1">
      <alignment horizontal="centerContinuous" vertical="center"/>
    </xf>
    <xf numFmtId="14" fontId="5" fillId="3" borderId="10" xfId="12" applyNumberFormat="1" applyFill="1" applyBorder="1" applyAlignment="1">
      <alignment horizontal="center" vertical="center"/>
    </xf>
    <xf numFmtId="0" fontId="5" fillId="3" borderId="10" xfId="12" applyFill="1" applyBorder="1" applyAlignment="1">
      <alignment horizontal="centerContinuous" vertical="center" wrapText="1"/>
    </xf>
    <xf numFmtId="0" fontId="5" fillId="3" borderId="10" xfId="12" applyFill="1" applyBorder="1" applyAlignment="1">
      <alignment vertical="center"/>
    </xf>
    <xf numFmtId="17" fontId="5" fillId="3" borderId="14" xfId="12" applyNumberFormat="1" applyFill="1" applyBorder="1" applyAlignment="1">
      <alignment horizontal="center" vertical="center"/>
    </xf>
    <xf numFmtId="17" fontId="5" fillId="6" borderId="10" xfId="12" applyNumberFormat="1" applyFill="1" applyBorder="1" applyAlignment="1" applyProtection="1">
      <alignment horizontal="center" vertical="center"/>
      <protection locked="0"/>
    </xf>
    <xf numFmtId="14" fontId="6" fillId="6" borderId="10" xfId="12" applyNumberFormat="1" applyFont="1" applyFill="1" applyBorder="1" applyAlignment="1" applyProtection="1">
      <alignment horizontal="center" vertical="center"/>
      <protection locked="0"/>
    </xf>
    <xf numFmtId="17" fontId="5" fillId="6" borderId="14" xfId="12" applyNumberFormat="1" applyFill="1" applyBorder="1" applyAlignment="1" applyProtection="1">
      <alignment horizontal="center" vertical="center"/>
      <protection locked="0"/>
    </xf>
    <xf numFmtId="0" fontId="5" fillId="0" borderId="0" xfId="0" quotePrefix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/>
    <xf numFmtId="0" fontId="16" fillId="0" borderId="84" xfId="12" applyFont="1" applyBorder="1" applyAlignment="1">
      <alignment horizontal="center"/>
    </xf>
    <xf numFmtId="1" fontId="16" fillId="0" borderId="124" xfId="12" applyNumberFormat="1" applyFont="1" applyBorder="1" applyAlignment="1">
      <alignment horizontal="center"/>
    </xf>
    <xf numFmtId="0" fontId="15" fillId="0" borderId="85" xfId="12" applyFont="1" applyBorder="1"/>
    <xf numFmtId="0" fontId="16" fillId="0" borderId="85" xfId="12" applyFont="1" applyBorder="1" applyAlignment="1">
      <alignment textRotation="180"/>
    </xf>
    <xf numFmtId="167" fontId="15" fillId="0" borderId="87" xfId="12" applyNumberFormat="1" applyFont="1" applyBorder="1" applyAlignment="1">
      <alignment horizontal="center"/>
    </xf>
    <xf numFmtId="1" fontId="17" fillId="0" borderId="91" xfId="12" applyNumberFormat="1" applyFont="1" applyBorder="1" applyAlignment="1">
      <alignment horizontal="center"/>
    </xf>
    <xf numFmtId="49" fontId="17" fillId="0" borderId="125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left"/>
    </xf>
    <xf numFmtId="0" fontId="18" fillId="0" borderId="6" xfId="12" applyFont="1" applyBorder="1"/>
    <xf numFmtId="0" fontId="17" fillId="0" borderId="35" xfId="12" applyFont="1" applyBorder="1" applyAlignment="1">
      <alignment horizontal="center"/>
    </xf>
    <xf numFmtId="0" fontId="17" fillId="0" borderId="25" xfId="12" applyFont="1" applyBorder="1" applyAlignment="1">
      <alignment horizontal="center"/>
    </xf>
    <xf numFmtId="1" fontId="17" fillId="0" borderId="6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center"/>
    </xf>
    <xf numFmtId="0" fontId="17" fillId="0" borderId="6" xfId="12" applyFont="1" applyBorder="1" applyAlignment="1">
      <alignment horizontal="center"/>
    </xf>
    <xf numFmtId="0" fontId="17" fillId="0" borderId="33" xfId="12" applyFont="1" applyBorder="1" applyAlignment="1">
      <alignment horizontal="center"/>
    </xf>
    <xf numFmtId="0" fontId="16" fillId="0" borderId="126" xfId="12" applyFont="1" applyBorder="1" applyAlignment="1">
      <alignment horizontal="center"/>
    </xf>
    <xf numFmtId="1" fontId="16" fillId="0" borderId="127" xfId="12" applyNumberFormat="1" applyFont="1" applyBorder="1" applyAlignment="1">
      <alignment horizontal="center"/>
    </xf>
    <xf numFmtId="0" fontId="15" fillId="0" borderId="128" xfId="12" applyFont="1" applyBorder="1"/>
    <xf numFmtId="0" fontId="16" fillId="0" borderId="128" xfId="12" applyFont="1" applyBorder="1" applyAlignment="1">
      <alignment textRotation="180"/>
    </xf>
    <xf numFmtId="1" fontId="17" fillId="0" borderId="118" xfId="12" applyNumberFormat="1" applyFont="1" applyBorder="1" applyAlignment="1">
      <alignment horizontal="center"/>
    </xf>
    <xf numFmtId="1" fontId="17" fillId="0" borderId="28" xfId="12" applyNumberFormat="1" applyFont="1" applyBorder="1" applyAlignment="1">
      <alignment horizontal="center"/>
    </xf>
    <xf numFmtId="0" fontId="9" fillId="3" borderId="17" xfId="12" applyFont="1" applyFill="1" applyBorder="1" applyAlignment="1">
      <alignment horizontal="center" wrapText="1"/>
    </xf>
    <xf numFmtId="0" fontId="5" fillId="3" borderId="16" xfId="12" quotePrefix="1" applyFill="1" applyBorder="1" applyAlignment="1">
      <alignment horizontal="left" vertical="center" indent="3"/>
    </xf>
    <xf numFmtId="0" fontId="9" fillId="3" borderId="16" xfId="12" applyFont="1" applyFill="1" applyBorder="1" applyAlignment="1">
      <alignment horizontal="centerContinuous"/>
    </xf>
    <xf numFmtId="0" fontId="5" fillId="3" borderId="16" xfId="12" quotePrefix="1" applyFill="1" applyBorder="1" applyAlignment="1">
      <alignment horizontal="left"/>
    </xf>
    <xf numFmtId="0" fontId="5" fillId="3" borderId="9" xfId="12" applyFill="1" applyBorder="1"/>
    <xf numFmtId="0" fontId="5" fillId="3" borderId="16" xfId="12" applyFill="1" applyBorder="1"/>
    <xf numFmtId="0" fontId="5" fillId="3" borderId="12" xfId="12" applyFill="1" applyBorder="1"/>
    <xf numFmtId="0" fontId="6" fillId="3" borderId="62" xfId="12" applyFont="1" applyFill="1" applyBorder="1" applyAlignment="1">
      <alignment horizontal="left"/>
    </xf>
    <xf numFmtId="2" fontId="6" fillId="6" borderId="63" xfId="12" applyNumberFormat="1" applyFont="1" applyFill="1" applyBorder="1" applyAlignment="1" applyProtection="1">
      <alignment horizontal="left"/>
      <protection locked="0"/>
    </xf>
    <xf numFmtId="0" fontId="6" fillId="6" borderId="47" xfId="12" applyFont="1" applyFill="1" applyBorder="1" applyAlignment="1" applyProtection="1">
      <alignment horizontal="left"/>
      <protection locked="0"/>
    </xf>
    <xf numFmtId="0" fontId="6" fillId="0" borderId="64" xfId="12" applyFont="1" applyBorder="1" applyAlignment="1">
      <alignment horizontal="left"/>
    </xf>
    <xf numFmtId="1" fontId="6" fillId="6" borderId="33" xfId="12" applyNumberFormat="1" applyFont="1" applyFill="1" applyBorder="1" applyAlignment="1" applyProtection="1">
      <alignment horizontal="center"/>
      <protection locked="0"/>
    </xf>
    <xf numFmtId="0" fontId="3" fillId="0" borderId="64" xfId="12" applyFont="1" applyBorder="1" applyAlignment="1">
      <alignment horizontal="centerContinuous"/>
    </xf>
    <xf numFmtId="49" fontId="3" fillId="0" borderId="33" xfId="12" applyNumberFormat="1" applyFont="1" applyBorder="1" applyAlignment="1">
      <alignment horizontal="centerContinuous"/>
    </xf>
    <xf numFmtId="49" fontId="3" fillId="0" borderId="65" xfId="12" applyNumberFormat="1" applyFont="1" applyBorder="1" applyAlignment="1">
      <alignment horizontal="centerContinuous"/>
    </xf>
    <xf numFmtId="0" fontId="3" fillId="3" borderId="7" xfId="12" applyFont="1" applyFill="1" applyBorder="1" applyAlignment="1">
      <alignment horizontal="centerContinuous"/>
    </xf>
    <xf numFmtId="0" fontId="3" fillId="3" borderId="47" xfId="12" applyFont="1" applyFill="1" applyBorder="1" applyAlignment="1">
      <alignment horizontal="centerContinuous"/>
    </xf>
    <xf numFmtId="4" fontId="3" fillId="6" borderId="66" xfId="12" applyNumberFormat="1" applyFont="1" applyFill="1" applyBorder="1" applyAlignment="1" applyProtection="1">
      <alignment horizontal="center"/>
      <protection locked="0"/>
    </xf>
    <xf numFmtId="10" fontId="3" fillId="0" borderId="67" xfId="15" applyNumberFormat="1" applyFont="1" applyFill="1" applyBorder="1" applyAlignment="1" applyProtection="1">
      <alignment horizontal="center"/>
    </xf>
    <xf numFmtId="0" fontId="6" fillId="3" borderId="68" xfId="12" applyFont="1" applyFill="1" applyBorder="1" applyAlignment="1">
      <alignment horizontal="left"/>
    </xf>
    <xf numFmtId="49" fontId="6" fillId="6" borderId="69" xfId="12" applyNumberFormat="1" applyFont="1" applyFill="1" applyBorder="1" applyProtection="1">
      <protection locked="0"/>
    </xf>
    <xf numFmtId="0" fontId="6" fillId="6" borderId="10" xfId="12" applyFont="1" applyFill="1" applyBorder="1" applyProtection="1">
      <protection locked="0"/>
    </xf>
    <xf numFmtId="0" fontId="6" fillId="6" borderId="10" xfId="12" applyFont="1" applyFill="1" applyBorder="1" applyAlignment="1" applyProtection="1">
      <alignment horizontal="left"/>
      <protection locked="0"/>
    </xf>
    <xf numFmtId="0" fontId="6" fillId="0" borderId="70" xfId="12" applyFont="1" applyBorder="1" applyAlignment="1">
      <alignment horizontal="left"/>
    </xf>
    <xf numFmtId="1" fontId="6" fillId="6" borderId="61" xfId="12" applyNumberFormat="1" applyFont="1" applyFill="1" applyBorder="1" applyAlignment="1" applyProtection="1">
      <alignment horizontal="center"/>
      <protection locked="0"/>
    </xf>
    <xf numFmtId="0" fontId="3" fillId="0" borderId="70" xfId="12" applyFont="1" applyBorder="1" applyAlignment="1">
      <alignment horizontal="center"/>
    </xf>
    <xf numFmtId="14" fontId="3" fillId="0" borderId="61" xfId="12" applyNumberFormat="1" applyFont="1" applyBorder="1" applyAlignment="1" applyProtection="1">
      <alignment horizontal="center"/>
      <protection locked="0"/>
    </xf>
    <xf numFmtId="1" fontId="3" fillId="6" borderId="61" xfId="12" applyNumberFormat="1" applyFont="1" applyFill="1" applyBorder="1" applyAlignment="1" applyProtection="1">
      <alignment horizontal="center"/>
      <protection locked="0"/>
    </xf>
    <xf numFmtId="14" fontId="3" fillId="0" borderId="71" xfId="12" applyNumberFormat="1" applyFont="1" applyBorder="1" applyAlignment="1">
      <alignment horizontal="center"/>
    </xf>
    <xf numFmtId="0" fontId="3" fillId="3" borderId="72" xfId="12" applyFont="1" applyFill="1" applyBorder="1" applyAlignment="1">
      <alignment horizontal="centerContinuous"/>
    </xf>
    <xf numFmtId="0" fontId="3" fillId="3" borderId="50" xfId="12" applyFont="1" applyFill="1" applyBorder="1" applyAlignment="1">
      <alignment horizontal="centerContinuous"/>
    </xf>
    <xf numFmtId="0" fontId="3" fillId="3" borderId="10" xfId="12" applyFont="1" applyFill="1" applyBorder="1" applyAlignment="1">
      <alignment horizontal="centerContinuous"/>
    </xf>
    <xf numFmtId="4" fontId="3" fillId="6" borderId="73" xfId="12" applyNumberFormat="1" applyFont="1" applyFill="1" applyBorder="1" applyAlignment="1" applyProtection="1">
      <alignment horizontal="center"/>
      <protection locked="0"/>
    </xf>
    <xf numFmtId="10" fontId="3" fillId="0" borderId="74" xfId="15" applyNumberFormat="1" applyFont="1" applyFill="1" applyBorder="1" applyAlignment="1" applyProtection="1">
      <alignment horizontal="center"/>
    </xf>
    <xf numFmtId="0" fontId="6" fillId="3" borderId="75" xfId="12" applyFont="1" applyFill="1" applyBorder="1" applyAlignment="1">
      <alignment horizontal="left"/>
    </xf>
    <xf numFmtId="166" fontId="6" fillId="5" borderId="76" xfId="12" applyNumberFormat="1" applyFont="1" applyFill="1" applyBorder="1" applyAlignment="1">
      <alignment horizontal="left" indent="1"/>
    </xf>
    <xf numFmtId="0" fontId="12" fillId="3" borderId="77" xfId="12" applyFont="1" applyFill="1" applyBorder="1" applyAlignment="1">
      <alignment horizontal="center"/>
    </xf>
    <xf numFmtId="0" fontId="11" fillId="3" borderId="57" xfId="12" applyFont="1" applyFill="1" applyBorder="1" applyAlignment="1">
      <alignment horizontal="centerContinuous"/>
    </xf>
    <xf numFmtId="0" fontId="12" fillId="3" borderId="9" xfId="12" applyFont="1" applyFill="1" applyBorder="1" applyAlignment="1">
      <alignment horizontal="centerContinuous"/>
    </xf>
    <xf numFmtId="0" fontId="3" fillId="3" borderId="77" xfId="12" applyFont="1" applyFill="1" applyBorder="1" applyAlignment="1">
      <alignment horizontal="centerContinuous"/>
    </xf>
    <xf numFmtId="0" fontId="3" fillId="3" borderId="16" xfId="12" applyFont="1" applyFill="1" applyBorder="1" applyAlignment="1">
      <alignment horizontal="centerContinuous"/>
    </xf>
    <xf numFmtId="40" fontId="14" fillId="3" borderId="78" xfId="12" applyNumberFormat="1" applyFont="1" applyFill="1" applyBorder="1"/>
    <xf numFmtId="10" fontId="4" fillId="0" borderId="79" xfId="15" applyNumberFormat="1" applyFont="1" applyFill="1" applyBorder="1" applyProtection="1"/>
    <xf numFmtId="0" fontId="5" fillId="3" borderId="31" xfId="12" applyFill="1" applyBorder="1" applyAlignment="1">
      <alignment horizontal="center"/>
    </xf>
    <xf numFmtId="0" fontId="5" fillId="3" borderId="80" xfId="12" applyFill="1" applyBorder="1" applyAlignment="1">
      <alignment horizontal="left"/>
    </xf>
    <xf numFmtId="0" fontId="5" fillId="3" borderId="8" xfId="12" applyFill="1" applyBorder="1" applyAlignment="1">
      <alignment horizontal="centerContinuous"/>
    </xf>
    <xf numFmtId="0" fontId="6" fillId="3" borderId="6" xfId="12" applyFont="1" applyFill="1" applyBorder="1" applyAlignment="1">
      <alignment horizontal="center"/>
    </xf>
    <xf numFmtId="0" fontId="5" fillId="3" borderId="7" xfId="12" applyFill="1" applyBorder="1" applyAlignment="1">
      <alignment horizontal="centerContinuous"/>
    </xf>
    <xf numFmtId="0" fontId="5" fillId="3" borderId="47" xfId="12" applyFill="1" applyBorder="1" applyAlignment="1">
      <alignment horizontal="centerContinuous"/>
    </xf>
    <xf numFmtId="0" fontId="5" fillId="3" borderId="33" xfId="12" applyFill="1" applyBorder="1" applyAlignment="1">
      <alignment horizontal="centerContinuous"/>
    </xf>
    <xf numFmtId="0" fontId="5" fillId="3" borderId="35" xfId="12" applyFill="1" applyBorder="1" applyAlignment="1">
      <alignment horizontal="centerContinuous"/>
    </xf>
    <xf numFmtId="0" fontId="5" fillId="3" borderId="81" xfId="12" applyFill="1" applyBorder="1" applyAlignment="1">
      <alignment horizontal="centerContinuous"/>
    </xf>
    <xf numFmtId="0" fontId="5" fillId="3" borderId="8" xfId="12" applyFill="1" applyBorder="1" applyAlignment="1">
      <alignment horizontal="center"/>
    </xf>
    <xf numFmtId="0" fontId="5" fillId="3" borderId="82" xfId="12" applyFill="1" applyBorder="1" applyAlignment="1">
      <alignment horizontal="center"/>
    </xf>
    <xf numFmtId="0" fontId="5" fillId="3" borderId="83" xfId="12" applyFill="1" applyBorder="1" applyAlignment="1">
      <alignment horizontal="center"/>
    </xf>
    <xf numFmtId="0" fontId="6" fillId="2" borderId="23" xfId="12" applyFont="1" applyFill="1" applyBorder="1" applyAlignment="1" applyProtection="1">
      <alignment horizontal="center"/>
      <protection locked="0"/>
    </xf>
    <xf numFmtId="0" fontId="5" fillId="3" borderId="84" xfId="12" applyFill="1" applyBorder="1" applyAlignment="1">
      <alignment horizontal="center"/>
    </xf>
    <xf numFmtId="0" fontId="5" fillId="3" borderId="85" xfId="12" applyFill="1" applyBorder="1"/>
    <xf numFmtId="0" fontId="5" fillId="3" borderId="86" xfId="12" applyFill="1" applyBorder="1"/>
    <xf numFmtId="1" fontId="6" fillId="7" borderId="87" xfId="12" applyNumberFormat="1" applyFont="1" applyFill="1" applyBorder="1" applyAlignment="1" applyProtection="1">
      <alignment horizontal="center"/>
      <protection locked="0"/>
    </xf>
    <xf numFmtId="0" fontId="5" fillId="3" borderId="87" xfId="12" applyFill="1" applyBorder="1" applyAlignment="1">
      <alignment horizontal="center"/>
    </xf>
    <xf numFmtId="0" fontId="5" fillId="3" borderId="88" xfId="12" applyFill="1" applyBorder="1" applyAlignment="1">
      <alignment horizontal="center"/>
    </xf>
    <xf numFmtId="0" fontId="5" fillId="3" borderId="86" xfId="12" applyFill="1" applyBorder="1" applyAlignment="1">
      <alignment horizontal="center"/>
    </xf>
    <xf numFmtId="0" fontId="5" fillId="3" borderId="89" xfId="12" applyFill="1" applyBorder="1" applyAlignment="1">
      <alignment horizontal="center"/>
    </xf>
    <xf numFmtId="0" fontId="5" fillId="3" borderId="90" xfId="12" applyFill="1" applyBorder="1" applyAlignment="1">
      <alignment horizontal="center"/>
    </xf>
    <xf numFmtId="0" fontId="6" fillId="3" borderId="85" xfId="12" applyFont="1" applyFill="1" applyBorder="1" applyAlignment="1">
      <alignment textRotation="180"/>
    </xf>
    <xf numFmtId="167" fontId="5" fillId="3" borderId="87" xfId="12" applyNumberFormat="1" applyFill="1" applyBorder="1" applyAlignment="1">
      <alignment horizontal="center"/>
    </xf>
    <xf numFmtId="167" fontId="5" fillId="3" borderId="88" xfId="12" applyNumberFormat="1" applyFill="1" applyBorder="1" applyAlignment="1">
      <alignment horizontal="center"/>
    </xf>
    <xf numFmtId="167" fontId="5" fillId="3" borderId="86" xfId="12" applyNumberFormat="1" applyFill="1" applyBorder="1" applyAlignment="1">
      <alignment horizontal="center"/>
    </xf>
    <xf numFmtId="49" fontId="4" fillId="3" borderId="91" xfId="12" applyNumberFormat="1" applyFont="1" applyFill="1" applyBorder="1" applyAlignment="1">
      <alignment horizontal="center"/>
    </xf>
    <xf numFmtId="49" fontId="4" fillId="3" borderId="92" xfId="12" applyNumberFormat="1" applyFont="1" applyFill="1" applyBorder="1" applyAlignment="1">
      <alignment horizontal="left"/>
    </xf>
    <xf numFmtId="49" fontId="4" fillId="3" borderId="35" xfId="12" applyNumberFormat="1" applyFont="1" applyFill="1" applyBorder="1" applyAlignment="1">
      <alignment horizontal="left"/>
    </xf>
    <xf numFmtId="0" fontId="20" fillId="3" borderId="6" xfId="12" applyFont="1" applyFill="1" applyBorder="1"/>
    <xf numFmtId="0" fontId="4" fillId="3" borderId="35" xfId="12" applyFont="1" applyFill="1" applyBorder="1" applyAlignment="1">
      <alignment horizontal="center"/>
    </xf>
    <xf numFmtId="0" fontId="4" fillId="3" borderId="93" xfId="12" applyFont="1" applyFill="1" applyBorder="1" applyAlignment="1">
      <alignment horizontal="center"/>
    </xf>
    <xf numFmtId="0" fontId="4" fillId="3" borderId="49" xfId="12" applyFont="1" applyFill="1" applyBorder="1" applyAlignment="1">
      <alignment horizontal="center"/>
    </xf>
    <xf numFmtId="40" fontId="3" fillId="6" borderId="94" xfId="12" applyNumberFormat="1" applyFont="1" applyFill="1" applyBorder="1" applyAlignment="1">
      <alignment horizontal="right"/>
    </xf>
    <xf numFmtId="2" fontId="4" fillId="3" borderId="36" xfId="12" applyNumberFormat="1" applyFont="1" applyFill="1" applyBorder="1"/>
    <xf numFmtId="49" fontId="4" fillId="3" borderId="28" xfId="12" applyNumberFormat="1" applyFont="1" applyFill="1" applyBorder="1" applyAlignment="1">
      <alignment horizontal="center"/>
    </xf>
    <xf numFmtId="0" fontId="5" fillId="3" borderId="95" xfId="12" applyFill="1" applyBorder="1"/>
    <xf numFmtId="0" fontId="5" fillId="3" borderId="96" xfId="12" applyFill="1" applyBorder="1"/>
    <xf numFmtId="0" fontId="4" fillId="3" borderId="96" xfId="12" applyFont="1" applyFill="1" applyBorder="1"/>
    <xf numFmtId="40" fontId="4" fillId="3" borderId="96" xfId="12" applyNumberFormat="1" applyFont="1" applyFill="1" applyBorder="1"/>
    <xf numFmtId="0" fontId="4" fillId="3" borderId="97" xfId="12" applyFont="1" applyFill="1" applyBorder="1"/>
    <xf numFmtId="0" fontId="5" fillId="3" borderId="98" xfId="12" applyFill="1" applyBorder="1"/>
    <xf numFmtId="0" fontId="6" fillId="3" borderId="99" xfId="12" applyFont="1" applyFill="1" applyBorder="1" applyAlignment="1">
      <alignment horizontal="centerContinuous"/>
    </xf>
    <xf numFmtId="0" fontId="5" fillId="3" borderId="99" xfId="12" applyFill="1" applyBorder="1" applyAlignment="1">
      <alignment horizontal="centerContinuous"/>
    </xf>
    <xf numFmtId="0" fontId="4" fillId="3" borderId="99" xfId="12" applyFont="1" applyFill="1" applyBorder="1"/>
    <xf numFmtId="40" fontId="14" fillId="3" borderId="100" xfId="12" applyNumberFormat="1" applyFont="1" applyFill="1" applyBorder="1"/>
    <xf numFmtId="0" fontId="14" fillId="3" borderId="101" xfId="12" applyFont="1" applyFill="1" applyBorder="1"/>
    <xf numFmtId="0" fontId="11" fillId="3" borderId="53" xfId="12" applyFont="1" applyFill="1" applyBorder="1" applyAlignment="1">
      <alignment horizontal="centerContinuous"/>
    </xf>
    <xf numFmtId="0" fontId="12" fillId="3" borderId="49" xfId="12" applyFont="1" applyFill="1" applyBorder="1" applyAlignment="1">
      <alignment horizontal="centerContinuous"/>
    </xf>
    <xf numFmtId="0" fontId="4" fillId="3" borderId="49" xfId="12" applyFont="1" applyFill="1" applyBorder="1" applyAlignment="1">
      <alignment horizontal="centerContinuous"/>
    </xf>
    <xf numFmtId="0" fontId="4" fillId="3" borderId="39" xfId="12" applyFont="1" applyFill="1" applyBorder="1" applyAlignment="1">
      <alignment horizontal="centerContinuous"/>
    </xf>
    <xf numFmtId="0" fontId="4" fillId="3" borderId="86" xfId="12" applyFont="1" applyFill="1" applyBorder="1" applyAlignment="1">
      <alignment horizontal="centerContinuous"/>
    </xf>
    <xf numFmtId="0" fontId="4" fillId="3" borderId="102" xfId="12" applyFont="1" applyFill="1" applyBorder="1" applyAlignment="1">
      <alignment horizontal="centerContinuous"/>
    </xf>
    <xf numFmtId="0" fontId="4" fillId="3" borderId="82" xfId="12" applyFont="1" applyFill="1" applyBorder="1" applyAlignment="1">
      <alignment horizontal="center"/>
    </xf>
    <xf numFmtId="0" fontId="4" fillId="3" borderId="83" xfId="12" applyFont="1" applyFill="1" applyBorder="1" applyAlignment="1">
      <alignment horizontal="center"/>
    </xf>
    <xf numFmtId="0" fontId="5" fillId="3" borderId="91" xfId="12" applyFill="1" applyBorder="1" applyAlignment="1">
      <alignment horizontal="center"/>
    </xf>
    <xf numFmtId="0" fontId="5" fillId="3" borderId="103" xfId="12" applyFill="1" applyBorder="1" applyAlignment="1">
      <alignment horizontal="center"/>
    </xf>
    <xf numFmtId="0" fontId="5" fillId="3" borderId="104" xfId="12" applyFill="1" applyBorder="1" applyAlignment="1">
      <alignment horizontal="center"/>
    </xf>
    <xf numFmtId="0" fontId="4" fillId="3" borderId="104" xfId="12" applyFont="1" applyFill="1" applyBorder="1" applyAlignment="1">
      <alignment horizontal="center"/>
    </xf>
    <xf numFmtId="0" fontId="4" fillId="3" borderId="105" xfId="12" applyFont="1" applyFill="1" applyBorder="1" applyAlignment="1">
      <alignment horizontal="center"/>
    </xf>
    <xf numFmtId="0" fontId="5" fillId="3" borderId="49" xfId="12" applyFill="1" applyBorder="1" applyAlignment="1">
      <alignment horizontal="center"/>
    </xf>
    <xf numFmtId="0" fontId="4" fillId="3" borderId="94" xfId="12" applyFont="1" applyFill="1" applyBorder="1" applyAlignment="1">
      <alignment horizontal="center"/>
    </xf>
    <xf numFmtId="0" fontId="4" fillId="3" borderId="36" xfId="12" applyFont="1" applyFill="1" applyBorder="1" applyAlignment="1">
      <alignment horizontal="center"/>
    </xf>
    <xf numFmtId="0" fontId="4" fillId="3" borderId="26" xfId="12" applyFont="1" applyFill="1" applyBorder="1" applyAlignment="1">
      <alignment horizontal="center"/>
    </xf>
    <xf numFmtId="49" fontId="4" fillId="3" borderId="32" xfId="12" applyNumberFormat="1" applyFont="1" applyFill="1" applyBorder="1"/>
    <xf numFmtId="0" fontId="4" fillId="3" borderId="33" xfId="12" applyFont="1" applyFill="1" applyBorder="1"/>
    <xf numFmtId="0" fontId="4" fillId="3" borderId="6" xfId="12" applyFont="1" applyFill="1" applyBorder="1"/>
    <xf numFmtId="40" fontId="4" fillId="3" borderId="6" xfId="12" applyNumberFormat="1" applyFont="1" applyFill="1" applyBorder="1"/>
    <xf numFmtId="40" fontId="4" fillId="3" borderId="106" xfId="12" applyNumberFormat="1" applyFont="1" applyFill="1" applyBorder="1" applyProtection="1">
      <protection locked="0"/>
    </xf>
    <xf numFmtId="168" fontId="4" fillId="3" borderId="49" xfId="12" applyNumberFormat="1" applyFont="1" applyFill="1" applyBorder="1" applyAlignment="1">
      <alignment horizontal="center"/>
    </xf>
    <xf numFmtId="40" fontId="4" fillId="3" borderId="66" xfId="12" applyNumberFormat="1" applyFont="1" applyFill="1" applyBorder="1"/>
    <xf numFmtId="10" fontId="4" fillId="3" borderId="27" xfId="15" applyNumberFormat="1" applyFont="1" applyFill="1" applyBorder="1" applyProtection="1"/>
    <xf numFmtId="0" fontId="4" fillId="3" borderId="25" xfId="12" applyFont="1" applyFill="1" applyBorder="1"/>
    <xf numFmtId="168" fontId="4" fillId="3" borderId="47" xfId="12" applyNumberFormat="1" applyFont="1" applyFill="1" applyBorder="1" applyAlignment="1">
      <alignment horizontal="center"/>
    </xf>
    <xf numFmtId="40" fontId="5" fillId="0" borderId="0" xfId="12" applyNumberFormat="1" applyProtection="1">
      <protection locked="0"/>
    </xf>
    <xf numFmtId="1" fontId="4" fillId="3" borderId="32" xfId="12" applyNumberFormat="1" applyFont="1" applyFill="1" applyBorder="1"/>
    <xf numFmtId="1" fontId="4" fillId="3" borderId="25" xfId="12" applyNumberFormat="1" applyFont="1" applyFill="1" applyBorder="1"/>
    <xf numFmtId="0" fontId="4" fillId="3" borderId="48" xfId="12" applyFont="1" applyFill="1" applyBorder="1" applyAlignment="1">
      <alignment horizontal="center"/>
    </xf>
    <xf numFmtId="0" fontId="4" fillId="3" borderId="47" xfId="12" applyFont="1" applyFill="1" applyBorder="1"/>
    <xf numFmtId="40" fontId="4" fillId="3" borderId="47" xfId="12" applyNumberFormat="1" applyFont="1" applyFill="1" applyBorder="1"/>
    <xf numFmtId="40" fontId="4" fillId="3" borderId="47" xfId="12" applyNumberFormat="1" applyFont="1" applyFill="1" applyBorder="1" applyProtection="1">
      <protection locked="0"/>
    </xf>
    <xf numFmtId="9" fontId="4" fillId="3" borderId="41" xfId="15" applyFont="1" applyFill="1" applyBorder="1" applyProtection="1"/>
    <xf numFmtId="40" fontId="4" fillId="3" borderId="25" xfId="12" applyNumberFormat="1" applyFont="1" applyFill="1" applyBorder="1"/>
    <xf numFmtId="40" fontId="4" fillId="3" borderId="107" xfId="12" applyNumberFormat="1" applyFont="1" applyFill="1" applyBorder="1" applyProtection="1">
      <protection locked="0"/>
    </xf>
    <xf numFmtId="40" fontId="4" fillId="3" borderId="108" xfId="12" applyNumberFormat="1" applyFont="1" applyFill="1" applyBorder="1"/>
    <xf numFmtId="40" fontId="4" fillId="3" borderId="94" xfId="12" applyNumberFormat="1" applyFont="1" applyFill="1" applyBorder="1"/>
    <xf numFmtId="10" fontId="4" fillId="3" borderId="36" xfId="15" applyNumberFormat="1" applyFont="1" applyFill="1" applyBorder="1" applyProtection="1"/>
    <xf numFmtId="0" fontId="4" fillId="3" borderId="1" xfId="12" applyFont="1" applyFill="1" applyBorder="1"/>
    <xf numFmtId="40" fontId="4" fillId="3" borderId="49" xfId="12" applyNumberFormat="1" applyFont="1" applyFill="1" applyBorder="1"/>
    <xf numFmtId="0" fontId="4" fillId="3" borderId="48" xfId="12" applyFont="1" applyFill="1" applyBorder="1"/>
    <xf numFmtId="40" fontId="4" fillId="3" borderId="8" xfId="12" applyNumberFormat="1" applyFont="1" applyFill="1" applyBorder="1"/>
    <xf numFmtId="9" fontId="4" fillId="3" borderId="42" xfId="15" applyFont="1" applyFill="1" applyBorder="1" applyProtection="1"/>
    <xf numFmtId="0" fontId="6" fillId="3" borderId="84" xfId="12" applyFont="1" applyFill="1" applyBorder="1" applyAlignment="1">
      <alignment horizontal="centerContinuous"/>
    </xf>
    <xf numFmtId="0" fontId="5" fillId="3" borderId="109" xfId="12" applyFill="1" applyBorder="1" applyAlignment="1">
      <alignment horizontal="centerContinuous"/>
    </xf>
    <xf numFmtId="0" fontId="5" fillId="3" borderId="109" xfId="12" applyFill="1" applyBorder="1"/>
    <xf numFmtId="40" fontId="14" fillId="3" borderId="109" xfId="12" applyNumberFormat="1" applyFont="1" applyFill="1" applyBorder="1"/>
    <xf numFmtId="40" fontId="14" fillId="3" borderId="1" xfId="12" applyNumberFormat="1" applyFont="1" applyFill="1" applyBorder="1"/>
    <xf numFmtId="40" fontId="14" fillId="3" borderId="110" xfId="12" applyNumberFormat="1" applyFont="1" applyFill="1" applyBorder="1" applyProtection="1">
      <protection locked="0"/>
    </xf>
    <xf numFmtId="40" fontId="14" fillId="3" borderId="0" xfId="12" applyNumberFormat="1" applyFont="1" applyFill="1"/>
    <xf numFmtId="40" fontId="14" fillId="3" borderId="111" xfId="12" applyNumberFormat="1" applyFont="1" applyFill="1" applyBorder="1"/>
    <xf numFmtId="10" fontId="14" fillId="3" borderId="112" xfId="15" applyNumberFormat="1" applyFont="1" applyFill="1" applyBorder="1" applyProtection="1"/>
    <xf numFmtId="0" fontId="6" fillId="3" borderId="113" xfId="12" applyFont="1" applyFill="1" applyBorder="1" applyAlignment="1">
      <alignment horizontal="centerContinuous"/>
    </xf>
    <xf numFmtId="0" fontId="5" fillId="3" borderId="114" xfId="12" applyFill="1" applyBorder="1" applyAlignment="1">
      <alignment horizontal="centerContinuous"/>
    </xf>
    <xf numFmtId="0" fontId="5" fillId="3" borderId="114" xfId="12" applyFill="1" applyBorder="1"/>
    <xf numFmtId="10" fontId="14" fillId="3" borderId="114" xfId="15" applyNumberFormat="1" applyFont="1" applyFill="1" applyBorder="1" applyProtection="1"/>
    <xf numFmtId="10" fontId="14" fillId="3" borderId="115" xfId="15" applyNumberFormat="1" applyFont="1" applyFill="1" applyBorder="1" applyProtection="1">
      <protection locked="0"/>
    </xf>
    <xf numFmtId="10" fontId="14" fillId="3" borderId="116" xfId="15" applyNumberFormat="1" applyFont="1" applyFill="1" applyBorder="1" applyProtection="1"/>
    <xf numFmtId="10" fontId="14" fillId="3" borderId="117" xfId="15" applyNumberFormat="1" applyFont="1" applyFill="1" applyBorder="1" applyProtection="1"/>
    <xf numFmtId="0" fontId="6" fillId="3" borderId="118" xfId="12" applyFont="1" applyFill="1" applyBorder="1" applyAlignment="1">
      <alignment horizontal="centerContinuous"/>
    </xf>
    <xf numFmtId="0" fontId="5" fillId="3" borderId="103" xfId="12" applyFill="1" applyBorder="1" applyAlignment="1">
      <alignment horizontal="centerContinuous"/>
    </xf>
    <xf numFmtId="0" fontId="5" fillId="3" borderId="103" xfId="12" applyFill="1" applyBorder="1"/>
    <xf numFmtId="10" fontId="14" fillId="3" borderId="103" xfId="15" applyNumberFormat="1" applyFont="1" applyFill="1" applyBorder="1" applyProtection="1"/>
    <xf numFmtId="10" fontId="14" fillId="3" borderId="119" xfId="15" applyNumberFormat="1" applyFont="1" applyFill="1" applyBorder="1" applyProtection="1">
      <protection locked="0"/>
    </xf>
    <xf numFmtId="10" fontId="14" fillId="3" borderId="0" xfId="15" applyNumberFormat="1" applyFont="1" applyFill="1" applyBorder="1" applyProtection="1"/>
    <xf numFmtId="40" fontId="19" fillId="6" borderId="120" xfId="12" applyNumberFormat="1" applyFont="1" applyFill="1" applyBorder="1" applyAlignment="1">
      <alignment horizontal="center"/>
    </xf>
    <xf numFmtId="10" fontId="19" fillId="6" borderId="121" xfId="15" applyNumberFormat="1" applyFont="1" applyFill="1" applyBorder="1" applyAlignment="1" applyProtection="1">
      <alignment horizontal="center"/>
    </xf>
    <xf numFmtId="0" fontId="6" fillId="6" borderId="11" xfId="12" applyFont="1" applyFill="1" applyBorder="1" applyAlignment="1" applyProtection="1">
      <alignment horizontal="left" vertical="top"/>
      <protection locked="0"/>
    </xf>
    <xf numFmtId="0" fontId="6" fillId="6" borderId="9" xfId="12" applyFont="1" applyFill="1" applyBorder="1" applyProtection="1">
      <protection locked="0"/>
    </xf>
    <xf numFmtId="0" fontId="6" fillId="6" borderId="122" xfId="12" applyFont="1" applyFill="1" applyBorder="1" applyProtection="1">
      <protection locked="0"/>
    </xf>
    <xf numFmtId="0" fontId="6" fillId="6" borderId="9" xfId="12" applyFont="1" applyFill="1" applyBorder="1" applyAlignment="1" applyProtection="1">
      <alignment horizontal="left" vertical="top"/>
      <protection locked="0"/>
    </xf>
    <xf numFmtId="0" fontId="6" fillId="3" borderId="11" xfId="12" applyFont="1" applyFill="1" applyBorder="1" applyAlignment="1">
      <alignment horizontal="left" vertical="top"/>
    </xf>
    <xf numFmtId="0" fontId="6" fillId="3" borderId="9" xfId="12" applyFont="1" applyFill="1" applyBorder="1"/>
    <xf numFmtId="0" fontId="6" fillId="0" borderId="122" xfId="12" applyFont="1" applyBorder="1"/>
    <xf numFmtId="0" fontId="6" fillId="3" borderId="9" xfId="12" applyFont="1" applyFill="1" applyBorder="1" applyAlignment="1">
      <alignment horizontal="left"/>
    </xf>
    <xf numFmtId="0" fontId="6" fillId="3" borderId="12" xfId="12" applyFont="1" applyFill="1" applyBorder="1"/>
    <xf numFmtId="0" fontId="5" fillId="6" borderId="9" xfId="12" applyFill="1" applyBorder="1" applyProtection="1">
      <protection locked="0"/>
    </xf>
    <xf numFmtId="0" fontId="5" fillId="6" borderId="12" xfId="12" applyFill="1" applyBorder="1" applyProtection="1">
      <protection locked="0"/>
    </xf>
    <xf numFmtId="0" fontId="5" fillId="6" borderId="10" xfId="12" applyFill="1" applyBorder="1" applyProtection="1">
      <protection locked="0"/>
    </xf>
    <xf numFmtId="0" fontId="5" fillId="6" borderId="123" xfId="12" applyFill="1" applyBorder="1" applyProtection="1">
      <protection locked="0"/>
    </xf>
    <xf numFmtId="0" fontId="5" fillId="3" borderId="10" xfId="12" applyFill="1" applyBorder="1" applyAlignment="1">
      <alignment horizontal="centerContinuous"/>
    </xf>
    <xf numFmtId="0" fontId="5" fillId="0" borderId="123" xfId="12" applyBorder="1"/>
    <xf numFmtId="0" fontId="3" fillId="0" borderId="64" xfId="12" applyFont="1" applyBorder="1" applyAlignment="1">
      <alignment horizontal="left"/>
    </xf>
    <xf numFmtId="1" fontId="3" fillId="0" borderId="61" xfId="12" applyNumberFormat="1" applyFont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4" fontId="6" fillId="4" borderId="0" xfId="0" applyNumberFormat="1" applyFont="1" applyFill="1" applyBorder="1" applyAlignment="1">
      <alignment horizontal="center" vertical="center"/>
    </xf>
    <xf numFmtId="4" fontId="5" fillId="4" borderId="0" xfId="0" applyNumberFormat="1" applyFont="1" applyFill="1" applyBorder="1" applyAlignment="1">
      <alignment horizontal="center" vertical="center"/>
    </xf>
    <xf numFmtId="4" fontId="5" fillId="0" borderId="0" xfId="12" applyNumberFormat="1" applyProtection="1">
      <protection locked="0"/>
    </xf>
    <xf numFmtId="49" fontId="9" fillId="0" borderId="3" xfId="0" applyNumberFormat="1" applyFont="1" applyFill="1" applyBorder="1" applyAlignment="1" applyProtection="1">
      <alignment horizontal="centerContinuous" vertical="center"/>
    </xf>
    <xf numFmtId="49" fontId="3" fillId="0" borderId="17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49" fontId="3" fillId="0" borderId="44" xfId="0" applyNumberFormat="1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left" vertical="center"/>
      <protection locked="0"/>
    </xf>
    <xf numFmtId="49" fontId="3" fillId="0" borderId="48" xfId="0" applyNumberFormat="1" applyFont="1" applyFill="1" applyBorder="1" applyAlignment="1" applyProtection="1">
      <alignment horizontal="left" vertical="center"/>
    </xf>
    <xf numFmtId="0" fontId="3" fillId="0" borderId="51" xfId="0" applyFont="1" applyFill="1" applyBorder="1" applyAlignment="1" applyProtection="1">
      <alignment horizontal="left" vertical="center"/>
      <protection locked="0"/>
    </xf>
    <xf numFmtId="49" fontId="3" fillId="0" borderId="52" xfId="0" applyNumberFormat="1" applyFont="1" applyFill="1" applyBorder="1" applyAlignment="1" applyProtection="1">
      <alignment horizontal="left" vertical="center"/>
      <protection locked="0"/>
    </xf>
    <xf numFmtId="0" fontId="3" fillId="0" borderId="47" xfId="0" applyFont="1" applyFill="1" applyBorder="1" applyAlignment="1" applyProtection="1">
      <alignment horizontal="left" vertical="center"/>
      <protection locked="0"/>
    </xf>
    <xf numFmtId="49" fontId="3" fillId="0" borderId="13" xfId="0" applyNumberFormat="1" applyFont="1" applyFill="1" applyBorder="1" applyAlignment="1" applyProtection="1">
      <alignment horizontal="left" vertical="center"/>
    </xf>
    <xf numFmtId="0" fontId="3" fillId="0" borderId="43" xfId="0" applyFont="1" applyFill="1" applyBorder="1" applyAlignment="1" applyProtection="1">
      <alignment horizontal="left" vertical="center"/>
      <protection locked="0"/>
    </xf>
    <xf numFmtId="49" fontId="3" fillId="0" borderId="45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Continuous" vertical="center" wrapText="1"/>
    </xf>
    <xf numFmtId="0" fontId="3" fillId="0" borderId="37" xfId="1" applyFont="1" applyFill="1" applyBorder="1" applyAlignment="1">
      <alignment horizontal="center" vertical="center"/>
    </xf>
    <xf numFmtId="0" fontId="4" fillId="0" borderId="13" xfId="0" quotePrefix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/>
    </xf>
    <xf numFmtId="0" fontId="4" fillId="0" borderId="14" xfId="1" applyFont="1" applyFill="1" applyBorder="1" applyAlignment="1">
      <alignment vertical="center"/>
    </xf>
    <xf numFmtId="2" fontId="4" fillId="0" borderId="38" xfId="1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5" xfId="0" applyNumberFormat="1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vertical="center" wrapText="1"/>
    </xf>
    <xf numFmtId="4" fontId="3" fillId="0" borderId="22" xfId="1" applyNumberFormat="1" applyFont="1" applyFill="1" applyBorder="1" applyAlignment="1" applyProtection="1">
      <alignment vertical="center"/>
    </xf>
    <xf numFmtId="4" fontId="3" fillId="0" borderId="23" xfId="1" applyNumberFormat="1" applyFont="1" applyFill="1" applyBorder="1" applyAlignment="1" applyProtection="1">
      <alignment vertical="center"/>
    </xf>
    <xf numFmtId="0" fontId="4" fillId="0" borderId="2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1" xfId="1" applyFont="1" applyFill="1" applyBorder="1" applyAlignment="1">
      <alignment vertical="center" wrapText="1"/>
    </xf>
    <xf numFmtId="2" fontId="4" fillId="0" borderId="27" xfId="1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29" xfId="0" applyNumberFormat="1" applyFont="1" applyFill="1" applyBorder="1" applyAlignment="1" applyProtection="1">
      <alignment horizontal="center"/>
    </xf>
    <xf numFmtId="0" fontId="3" fillId="0" borderId="30" xfId="0" applyFont="1" applyFill="1" applyBorder="1" applyAlignment="1" applyProtection="1">
      <alignment vertical="center" wrapText="1"/>
    </xf>
    <xf numFmtId="4" fontId="4" fillId="0" borderId="22" xfId="1" applyNumberFormat="1" applyFont="1" applyFill="1" applyBorder="1" applyAlignment="1" applyProtection="1">
      <alignment vertical="center"/>
    </xf>
    <xf numFmtId="0" fontId="4" fillId="0" borderId="55" xfId="2" applyFont="1" applyFill="1" applyBorder="1" applyAlignment="1">
      <alignment horizontal="center"/>
    </xf>
    <xf numFmtId="0" fontId="4" fillId="0" borderId="56" xfId="2" applyFont="1" applyFill="1" applyBorder="1" applyAlignment="1">
      <alignment horizontal="center"/>
    </xf>
    <xf numFmtId="0" fontId="4" fillId="0" borderId="18" xfId="1" applyFont="1" applyFill="1" applyBorder="1" applyAlignment="1">
      <alignment vertical="center" wrapText="1"/>
    </xf>
    <xf numFmtId="2" fontId="4" fillId="0" borderId="58" xfId="1" applyNumberFormat="1" applyFont="1" applyFill="1" applyBorder="1" applyAlignment="1">
      <alignment horizontal="center" vertical="center"/>
    </xf>
    <xf numFmtId="0" fontId="4" fillId="0" borderId="21" xfId="2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54" xfId="1" applyFont="1" applyFill="1" applyBorder="1" applyAlignment="1">
      <alignment vertical="center" wrapText="1"/>
    </xf>
    <xf numFmtId="2" fontId="4" fillId="0" borderId="59" xfId="1" applyNumberFormat="1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4" fillId="0" borderId="41" xfId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/>
    </xf>
    <xf numFmtId="0" fontId="4" fillId="0" borderId="54" xfId="1" applyFont="1" applyFill="1" applyBorder="1" applyAlignment="1">
      <alignment horizontal="left" vertical="center" wrapText="1"/>
    </xf>
    <xf numFmtId="0" fontId="4" fillId="0" borderId="20" xfId="2" applyFont="1" applyFill="1" applyBorder="1" applyAlignment="1">
      <alignment horizontal="center"/>
    </xf>
    <xf numFmtId="0" fontId="4" fillId="0" borderId="26" xfId="0" quotePrefix="1" applyFont="1" applyFill="1" applyBorder="1" applyAlignment="1">
      <alignment horizontal="center"/>
    </xf>
    <xf numFmtId="49" fontId="4" fillId="0" borderId="26" xfId="0" quotePrefix="1" applyNumberFormat="1" applyFont="1" applyFill="1" applyBorder="1" applyAlignment="1" applyProtection="1">
      <alignment horizontal="center"/>
      <protection locked="0"/>
    </xf>
    <xf numFmtId="49" fontId="4" fillId="0" borderId="6" xfId="0" quotePrefix="1" applyNumberFormat="1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41" xfId="1" quotePrefix="1" applyFont="1" applyFill="1" applyBorder="1" applyAlignment="1">
      <alignment horizontal="left" vertical="center" wrapText="1"/>
    </xf>
    <xf numFmtId="0" fontId="4" fillId="0" borderId="36" xfId="0" applyFont="1" applyFill="1" applyBorder="1" applyAlignment="1" applyProtection="1">
      <alignment horizontal="left" vertical="center" wrapText="1"/>
      <protection locked="0"/>
    </xf>
    <xf numFmtId="0" fontId="3" fillId="0" borderId="30" xfId="0" applyFont="1" applyFill="1" applyBorder="1" applyAlignment="1">
      <alignment vertical="center" wrapText="1"/>
    </xf>
    <xf numFmtId="49" fontId="22" fillId="0" borderId="22" xfId="0" applyNumberFormat="1" applyFont="1" applyFill="1" applyBorder="1" applyAlignment="1" applyProtection="1">
      <alignment horizontal="centerContinuous" vertical="center"/>
    </xf>
    <xf numFmtId="0" fontId="22" fillId="0" borderId="22" xfId="0" applyFont="1" applyFill="1" applyBorder="1" applyAlignment="1">
      <alignment horizontal="centerContinuous" vertical="center"/>
    </xf>
    <xf numFmtId="0" fontId="22" fillId="0" borderId="22" xfId="0" applyFont="1" applyFill="1" applyBorder="1" applyAlignment="1" applyProtection="1">
      <alignment horizontal="centerContinuous" vertical="center"/>
    </xf>
    <xf numFmtId="0" fontId="4" fillId="0" borderId="31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42" xfId="1" applyFont="1" applyFill="1" applyBorder="1" applyAlignment="1">
      <alignment vertical="center" wrapText="1"/>
    </xf>
    <xf numFmtId="49" fontId="3" fillId="0" borderId="3" xfId="0" applyNumberFormat="1" applyFont="1" applyFill="1" applyBorder="1" applyAlignment="1" applyProtection="1">
      <alignment horizontal="center"/>
    </xf>
    <xf numFmtId="0" fontId="3" fillId="0" borderId="40" xfId="0" applyFont="1" applyFill="1" applyBorder="1" applyAlignment="1" applyProtection="1">
      <alignment horizontal="left" vertical="center"/>
    </xf>
    <xf numFmtId="49" fontId="3" fillId="0" borderId="40" xfId="0" applyNumberFormat="1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left" vertical="center"/>
    </xf>
    <xf numFmtId="49" fontId="3" fillId="0" borderId="34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 applyProtection="1">
      <alignment vertical="center"/>
    </xf>
    <xf numFmtId="4" fontId="3" fillId="0" borderId="30" xfId="1" applyNumberFormat="1" applyFont="1" applyFill="1" applyBorder="1" applyAlignment="1" applyProtection="1">
      <alignment vertical="center"/>
    </xf>
    <xf numFmtId="4" fontId="4" fillId="0" borderId="26" xfId="0" applyNumberFormat="1" applyFont="1" applyFill="1" applyBorder="1" applyAlignment="1" applyProtection="1">
      <alignment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4" fontId="4" fillId="0" borderId="27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 applyProtection="1">
      <alignment vertical="center"/>
      <protection locked="0"/>
    </xf>
    <xf numFmtId="4" fontId="4" fillId="0" borderId="55" xfId="0" applyNumberFormat="1" applyFont="1" applyFill="1" applyBorder="1" applyProtection="1">
      <protection locked="0"/>
    </xf>
    <xf numFmtId="4" fontId="4" fillId="0" borderId="56" xfId="0" applyNumberFormat="1" applyFont="1" applyFill="1" applyBorder="1" applyProtection="1">
      <protection locked="0"/>
    </xf>
    <xf numFmtId="4" fontId="4" fillId="0" borderId="58" xfId="1" applyNumberFormat="1" applyFont="1" applyFill="1" applyBorder="1" applyAlignment="1">
      <alignment vertical="center"/>
    </xf>
    <xf numFmtId="4" fontId="4" fillId="0" borderId="60" xfId="0" applyNumberFormat="1" applyFont="1" applyFill="1" applyBorder="1" applyProtection="1">
      <protection locked="0"/>
    </xf>
    <xf numFmtId="4" fontId="4" fillId="0" borderId="19" xfId="0" applyNumberFormat="1" applyFont="1" applyFill="1" applyBorder="1" applyProtection="1">
      <protection locked="0"/>
    </xf>
    <xf numFmtId="4" fontId="4" fillId="0" borderId="59" xfId="1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horizontal="center"/>
    </xf>
    <xf numFmtId="4" fontId="4" fillId="0" borderId="36" xfId="1" applyNumberFormat="1" applyFont="1" applyFill="1" applyBorder="1" applyAlignment="1">
      <alignment vertical="center"/>
    </xf>
    <xf numFmtId="0" fontId="4" fillId="0" borderId="3" xfId="0" applyFont="1" applyFill="1" applyBorder="1" applyAlignment="1"/>
    <xf numFmtId="0" fontId="4" fillId="0" borderId="22" xfId="0" applyFont="1" applyFill="1" applyBorder="1" applyAlignment="1">
      <alignment vertical="center"/>
    </xf>
    <xf numFmtId="0" fontId="3" fillId="0" borderId="30" xfId="1" applyFont="1" applyFill="1" applyBorder="1" applyAlignment="1">
      <alignment horizontal="left" vertical="center"/>
    </xf>
    <xf numFmtId="2" fontId="4" fillId="0" borderId="22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0" xfId="0" applyNumberFormat="1" applyFont="1" applyFill="1" applyBorder="1" applyAlignment="1">
      <alignment vertical="center"/>
    </xf>
    <xf numFmtId="4" fontId="3" fillId="0" borderId="23" xfId="1" applyNumberFormat="1" applyFont="1" applyFill="1" applyBorder="1" applyAlignment="1">
      <alignment vertical="center"/>
    </xf>
    <xf numFmtId="0" fontId="22" fillId="0" borderId="30" xfId="0" applyFont="1" applyFill="1" applyBorder="1" applyAlignment="1">
      <alignment horizontal="centerContinuous" vertical="center"/>
    </xf>
    <xf numFmtId="0" fontId="22" fillId="0" borderId="0" xfId="0" applyFont="1"/>
    <xf numFmtId="0" fontId="5" fillId="6" borderId="13" xfId="12" applyFill="1" applyBorder="1" applyAlignment="1" applyProtection="1">
      <alignment horizontal="left" vertical="center"/>
      <protection locked="0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4" customWidth="1"/>
    <col min="2" max="2" width="13.1640625" style="4" customWidth="1"/>
    <col min="3" max="3" width="38" style="4" customWidth="1"/>
    <col min="4" max="4" width="3.83203125" style="4" customWidth="1"/>
    <col min="5" max="16" width="10" style="4" customWidth="1"/>
    <col min="17" max="17" width="10.6640625" style="4" customWidth="1"/>
    <col min="18" max="255" width="10.6640625" style="4"/>
    <col min="256" max="256" width="13.1640625" style="4" customWidth="1"/>
    <col min="257" max="257" width="79" style="4" customWidth="1"/>
    <col min="258" max="258" width="3.83203125" style="4" customWidth="1"/>
    <col min="259" max="271" width="12.5" style="4" customWidth="1"/>
    <col min="272" max="272" width="8.5" style="4" customWidth="1"/>
    <col min="273" max="511" width="10.6640625" style="4"/>
    <col min="512" max="512" width="13.1640625" style="4" customWidth="1"/>
    <col min="513" max="513" width="79" style="4" customWidth="1"/>
    <col min="514" max="514" width="3.83203125" style="4" customWidth="1"/>
    <col min="515" max="527" width="12.5" style="4" customWidth="1"/>
    <col min="528" max="528" width="8.5" style="4" customWidth="1"/>
    <col min="529" max="767" width="10.6640625" style="4"/>
    <col min="768" max="768" width="13.1640625" style="4" customWidth="1"/>
    <col min="769" max="769" width="79" style="4" customWidth="1"/>
    <col min="770" max="770" width="3.83203125" style="4" customWidth="1"/>
    <col min="771" max="783" width="12.5" style="4" customWidth="1"/>
    <col min="784" max="784" width="8.5" style="4" customWidth="1"/>
    <col min="785" max="1023" width="10.6640625" style="4"/>
    <col min="1024" max="1024" width="13.1640625" style="4" customWidth="1"/>
    <col min="1025" max="1025" width="79" style="4" customWidth="1"/>
    <col min="1026" max="1026" width="3.83203125" style="4" customWidth="1"/>
    <col min="1027" max="1039" width="12.5" style="4" customWidth="1"/>
    <col min="1040" max="1040" width="8.5" style="4" customWidth="1"/>
    <col min="1041" max="1279" width="10.6640625" style="4"/>
    <col min="1280" max="1280" width="13.1640625" style="4" customWidth="1"/>
    <col min="1281" max="1281" width="79" style="4" customWidth="1"/>
    <col min="1282" max="1282" width="3.83203125" style="4" customWidth="1"/>
    <col min="1283" max="1295" width="12.5" style="4" customWidth="1"/>
    <col min="1296" max="1296" width="8.5" style="4" customWidth="1"/>
    <col min="1297" max="1535" width="10.6640625" style="4"/>
    <col min="1536" max="1536" width="13.1640625" style="4" customWidth="1"/>
    <col min="1537" max="1537" width="79" style="4" customWidth="1"/>
    <col min="1538" max="1538" width="3.83203125" style="4" customWidth="1"/>
    <col min="1539" max="1551" width="12.5" style="4" customWidth="1"/>
    <col min="1552" max="1552" width="8.5" style="4" customWidth="1"/>
    <col min="1553" max="1791" width="10.6640625" style="4"/>
    <col min="1792" max="1792" width="13.1640625" style="4" customWidth="1"/>
    <col min="1793" max="1793" width="79" style="4" customWidth="1"/>
    <col min="1794" max="1794" width="3.83203125" style="4" customWidth="1"/>
    <col min="1795" max="1807" width="12.5" style="4" customWidth="1"/>
    <col min="1808" max="1808" width="8.5" style="4" customWidth="1"/>
    <col min="1809" max="2047" width="10.6640625" style="4"/>
    <col min="2048" max="2048" width="13.1640625" style="4" customWidth="1"/>
    <col min="2049" max="2049" width="79" style="4" customWidth="1"/>
    <col min="2050" max="2050" width="3.83203125" style="4" customWidth="1"/>
    <col min="2051" max="2063" width="12.5" style="4" customWidth="1"/>
    <col min="2064" max="2064" width="8.5" style="4" customWidth="1"/>
    <col min="2065" max="2303" width="10.6640625" style="4"/>
    <col min="2304" max="2304" width="13.1640625" style="4" customWidth="1"/>
    <col min="2305" max="2305" width="79" style="4" customWidth="1"/>
    <col min="2306" max="2306" width="3.83203125" style="4" customWidth="1"/>
    <col min="2307" max="2319" width="12.5" style="4" customWidth="1"/>
    <col min="2320" max="2320" width="8.5" style="4" customWidth="1"/>
    <col min="2321" max="2559" width="10.6640625" style="4"/>
    <col min="2560" max="2560" width="13.1640625" style="4" customWidth="1"/>
    <col min="2561" max="2561" width="79" style="4" customWidth="1"/>
    <col min="2562" max="2562" width="3.83203125" style="4" customWidth="1"/>
    <col min="2563" max="2575" width="12.5" style="4" customWidth="1"/>
    <col min="2576" max="2576" width="8.5" style="4" customWidth="1"/>
    <col min="2577" max="2815" width="10.6640625" style="4"/>
    <col min="2816" max="2816" width="13.1640625" style="4" customWidth="1"/>
    <col min="2817" max="2817" width="79" style="4" customWidth="1"/>
    <col min="2818" max="2818" width="3.83203125" style="4" customWidth="1"/>
    <col min="2819" max="2831" width="12.5" style="4" customWidth="1"/>
    <col min="2832" max="2832" width="8.5" style="4" customWidth="1"/>
    <col min="2833" max="3071" width="10.6640625" style="4"/>
    <col min="3072" max="3072" width="13.1640625" style="4" customWidth="1"/>
    <col min="3073" max="3073" width="79" style="4" customWidth="1"/>
    <col min="3074" max="3074" width="3.83203125" style="4" customWidth="1"/>
    <col min="3075" max="3087" width="12.5" style="4" customWidth="1"/>
    <col min="3088" max="3088" width="8.5" style="4" customWidth="1"/>
    <col min="3089" max="3327" width="10.6640625" style="4"/>
    <col min="3328" max="3328" width="13.1640625" style="4" customWidth="1"/>
    <col min="3329" max="3329" width="79" style="4" customWidth="1"/>
    <col min="3330" max="3330" width="3.83203125" style="4" customWidth="1"/>
    <col min="3331" max="3343" width="12.5" style="4" customWidth="1"/>
    <col min="3344" max="3344" width="8.5" style="4" customWidth="1"/>
    <col min="3345" max="3583" width="10.6640625" style="4"/>
    <col min="3584" max="3584" width="13.1640625" style="4" customWidth="1"/>
    <col min="3585" max="3585" width="79" style="4" customWidth="1"/>
    <col min="3586" max="3586" width="3.83203125" style="4" customWidth="1"/>
    <col min="3587" max="3599" width="12.5" style="4" customWidth="1"/>
    <col min="3600" max="3600" width="8.5" style="4" customWidth="1"/>
    <col min="3601" max="3839" width="10.6640625" style="4"/>
    <col min="3840" max="3840" width="13.1640625" style="4" customWidth="1"/>
    <col min="3841" max="3841" width="79" style="4" customWidth="1"/>
    <col min="3842" max="3842" width="3.83203125" style="4" customWidth="1"/>
    <col min="3843" max="3855" width="12.5" style="4" customWidth="1"/>
    <col min="3856" max="3856" width="8.5" style="4" customWidth="1"/>
    <col min="3857" max="4095" width="10.6640625" style="4"/>
    <col min="4096" max="4096" width="13.1640625" style="4" customWidth="1"/>
    <col min="4097" max="4097" width="79" style="4" customWidth="1"/>
    <col min="4098" max="4098" width="3.83203125" style="4" customWidth="1"/>
    <col min="4099" max="4111" width="12.5" style="4" customWidth="1"/>
    <col min="4112" max="4112" width="8.5" style="4" customWidth="1"/>
    <col min="4113" max="4351" width="10.6640625" style="4"/>
    <col min="4352" max="4352" width="13.1640625" style="4" customWidth="1"/>
    <col min="4353" max="4353" width="79" style="4" customWidth="1"/>
    <col min="4354" max="4354" width="3.83203125" style="4" customWidth="1"/>
    <col min="4355" max="4367" width="12.5" style="4" customWidth="1"/>
    <col min="4368" max="4368" width="8.5" style="4" customWidth="1"/>
    <col min="4369" max="4607" width="10.6640625" style="4"/>
    <col min="4608" max="4608" width="13.1640625" style="4" customWidth="1"/>
    <col min="4609" max="4609" width="79" style="4" customWidth="1"/>
    <col min="4610" max="4610" width="3.83203125" style="4" customWidth="1"/>
    <col min="4611" max="4623" width="12.5" style="4" customWidth="1"/>
    <col min="4624" max="4624" width="8.5" style="4" customWidth="1"/>
    <col min="4625" max="4863" width="10.6640625" style="4"/>
    <col min="4864" max="4864" width="13.1640625" style="4" customWidth="1"/>
    <col min="4865" max="4865" width="79" style="4" customWidth="1"/>
    <col min="4866" max="4866" width="3.83203125" style="4" customWidth="1"/>
    <col min="4867" max="4879" width="12.5" style="4" customWidth="1"/>
    <col min="4880" max="4880" width="8.5" style="4" customWidth="1"/>
    <col min="4881" max="5119" width="10.6640625" style="4"/>
    <col min="5120" max="5120" width="13.1640625" style="4" customWidth="1"/>
    <col min="5121" max="5121" width="79" style="4" customWidth="1"/>
    <col min="5122" max="5122" width="3.83203125" style="4" customWidth="1"/>
    <col min="5123" max="5135" width="12.5" style="4" customWidth="1"/>
    <col min="5136" max="5136" width="8.5" style="4" customWidth="1"/>
    <col min="5137" max="5375" width="10.6640625" style="4"/>
    <col min="5376" max="5376" width="13.1640625" style="4" customWidth="1"/>
    <col min="5377" max="5377" width="79" style="4" customWidth="1"/>
    <col min="5378" max="5378" width="3.83203125" style="4" customWidth="1"/>
    <col min="5379" max="5391" width="12.5" style="4" customWidth="1"/>
    <col min="5392" max="5392" width="8.5" style="4" customWidth="1"/>
    <col min="5393" max="5631" width="10.6640625" style="4"/>
    <col min="5632" max="5632" width="13.1640625" style="4" customWidth="1"/>
    <col min="5633" max="5633" width="79" style="4" customWidth="1"/>
    <col min="5634" max="5634" width="3.83203125" style="4" customWidth="1"/>
    <col min="5635" max="5647" width="12.5" style="4" customWidth="1"/>
    <col min="5648" max="5648" width="8.5" style="4" customWidth="1"/>
    <col min="5649" max="5887" width="10.6640625" style="4"/>
    <col min="5888" max="5888" width="13.1640625" style="4" customWidth="1"/>
    <col min="5889" max="5889" width="79" style="4" customWidth="1"/>
    <col min="5890" max="5890" width="3.83203125" style="4" customWidth="1"/>
    <col min="5891" max="5903" width="12.5" style="4" customWidth="1"/>
    <col min="5904" max="5904" width="8.5" style="4" customWidth="1"/>
    <col min="5905" max="6143" width="10.6640625" style="4"/>
    <col min="6144" max="6144" width="13.1640625" style="4" customWidth="1"/>
    <col min="6145" max="6145" width="79" style="4" customWidth="1"/>
    <col min="6146" max="6146" width="3.83203125" style="4" customWidth="1"/>
    <col min="6147" max="6159" width="12.5" style="4" customWidth="1"/>
    <col min="6160" max="6160" width="8.5" style="4" customWidth="1"/>
    <col min="6161" max="6399" width="10.6640625" style="4"/>
    <col min="6400" max="6400" width="13.1640625" style="4" customWidth="1"/>
    <col min="6401" max="6401" width="79" style="4" customWidth="1"/>
    <col min="6402" max="6402" width="3.83203125" style="4" customWidth="1"/>
    <col min="6403" max="6415" width="12.5" style="4" customWidth="1"/>
    <col min="6416" max="6416" width="8.5" style="4" customWidth="1"/>
    <col min="6417" max="6655" width="10.6640625" style="4"/>
    <col min="6656" max="6656" width="13.1640625" style="4" customWidth="1"/>
    <col min="6657" max="6657" width="79" style="4" customWidth="1"/>
    <col min="6658" max="6658" width="3.83203125" style="4" customWidth="1"/>
    <col min="6659" max="6671" width="12.5" style="4" customWidth="1"/>
    <col min="6672" max="6672" width="8.5" style="4" customWidth="1"/>
    <col min="6673" max="6911" width="10.6640625" style="4"/>
    <col min="6912" max="6912" width="13.1640625" style="4" customWidth="1"/>
    <col min="6913" max="6913" width="79" style="4" customWidth="1"/>
    <col min="6914" max="6914" width="3.83203125" style="4" customWidth="1"/>
    <col min="6915" max="6927" width="12.5" style="4" customWidth="1"/>
    <col min="6928" max="6928" width="8.5" style="4" customWidth="1"/>
    <col min="6929" max="7167" width="10.6640625" style="4"/>
    <col min="7168" max="7168" width="13.1640625" style="4" customWidth="1"/>
    <col min="7169" max="7169" width="79" style="4" customWidth="1"/>
    <col min="7170" max="7170" width="3.83203125" style="4" customWidth="1"/>
    <col min="7171" max="7183" width="12.5" style="4" customWidth="1"/>
    <col min="7184" max="7184" width="8.5" style="4" customWidth="1"/>
    <col min="7185" max="7423" width="10.6640625" style="4"/>
    <col min="7424" max="7424" width="13.1640625" style="4" customWidth="1"/>
    <col min="7425" max="7425" width="79" style="4" customWidth="1"/>
    <col min="7426" max="7426" width="3.83203125" style="4" customWidth="1"/>
    <col min="7427" max="7439" width="12.5" style="4" customWidth="1"/>
    <col min="7440" max="7440" width="8.5" style="4" customWidth="1"/>
    <col min="7441" max="7679" width="10.6640625" style="4"/>
    <col min="7680" max="7680" width="13.1640625" style="4" customWidth="1"/>
    <col min="7681" max="7681" width="79" style="4" customWidth="1"/>
    <col min="7682" max="7682" width="3.83203125" style="4" customWidth="1"/>
    <col min="7683" max="7695" width="12.5" style="4" customWidth="1"/>
    <col min="7696" max="7696" width="8.5" style="4" customWidth="1"/>
    <col min="7697" max="7935" width="10.6640625" style="4"/>
    <col min="7936" max="7936" width="13.1640625" style="4" customWidth="1"/>
    <col min="7937" max="7937" width="79" style="4" customWidth="1"/>
    <col min="7938" max="7938" width="3.83203125" style="4" customWidth="1"/>
    <col min="7939" max="7951" width="12.5" style="4" customWidth="1"/>
    <col min="7952" max="7952" width="8.5" style="4" customWidth="1"/>
    <col min="7953" max="8191" width="10.6640625" style="4"/>
    <col min="8192" max="8192" width="13.1640625" style="4" customWidth="1"/>
    <col min="8193" max="8193" width="79" style="4" customWidth="1"/>
    <col min="8194" max="8194" width="3.83203125" style="4" customWidth="1"/>
    <col min="8195" max="8207" width="12.5" style="4" customWidth="1"/>
    <col min="8208" max="8208" width="8.5" style="4" customWidth="1"/>
    <col min="8209" max="8447" width="10.6640625" style="4"/>
    <col min="8448" max="8448" width="13.1640625" style="4" customWidth="1"/>
    <col min="8449" max="8449" width="79" style="4" customWidth="1"/>
    <col min="8450" max="8450" width="3.83203125" style="4" customWidth="1"/>
    <col min="8451" max="8463" width="12.5" style="4" customWidth="1"/>
    <col min="8464" max="8464" width="8.5" style="4" customWidth="1"/>
    <col min="8465" max="8703" width="10.6640625" style="4"/>
    <col min="8704" max="8704" width="13.1640625" style="4" customWidth="1"/>
    <col min="8705" max="8705" width="79" style="4" customWidth="1"/>
    <col min="8706" max="8706" width="3.83203125" style="4" customWidth="1"/>
    <col min="8707" max="8719" width="12.5" style="4" customWidth="1"/>
    <col min="8720" max="8720" width="8.5" style="4" customWidth="1"/>
    <col min="8721" max="8959" width="10.6640625" style="4"/>
    <col min="8960" max="8960" width="13.1640625" style="4" customWidth="1"/>
    <col min="8961" max="8961" width="79" style="4" customWidth="1"/>
    <col min="8962" max="8962" width="3.83203125" style="4" customWidth="1"/>
    <col min="8963" max="8975" width="12.5" style="4" customWidth="1"/>
    <col min="8976" max="8976" width="8.5" style="4" customWidth="1"/>
    <col min="8977" max="9215" width="10.6640625" style="4"/>
    <col min="9216" max="9216" width="13.1640625" style="4" customWidth="1"/>
    <col min="9217" max="9217" width="79" style="4" customWidth="1"/>
    <col min="9218" max="9218" width="3.83203125" style="4" customWidth="1"/>
    <col min="9219" max="9231" width="12.5" style="4" customWidth="1"/>
    <col min="9232" max="9232" width="8.5" style="4" customWidth="1"/>
    <col min="9233" max="9471" width="10.6640625" style="4"/>
    <col min="9472" max="9472" width="13.1640625" style="4" customWidth="1"/>
    <col min="9473" max="9473" width="79" style="4" customWidth="1"/>
    <col min="9474" max="9474" width="3.83203125" style="4" customWidth="1"/>
    <col min="9475" max="9487" width="12.5" style="4" customWidth="1"/>
    <col min="9488" max="9488" width="8.5" style="4" customWidth="1"/>
    <col min="9489" max="9727" width="10.6640625" style="4"/>
    <col min="9728" max="9728" width="13.1640625" style="4" customWidth="1"/>
    <col min="9729" max="9729" width="79" style="4" customWidth="1"/>
    <col min="9730" max="9730" width="3.83203125" style="4" customWidth="1"/>
    <col min="9731" max="9743" width="12.5" style="4" customWidth="1"/>
    <col min="9744" max="9744" width="8.5" style="4" customWidth="1"/>
    <col min="9745" max="9983" width="10.6640625" style="4"/>
    <col min="9984" max="9984" width="13.1640625" style="4" customWidth="1"/>
    <col min="9985" max="9985" width="79" style="4" customWidth="1"/>
    <col min="9986" max="9986" width="3.83203125" style="4" customWidth="1"/>
    <col min="9987" max="9999" width="12.5" style="4" customWidth="1"/>
    <col min="10000" max="10000" width="8.5" style="4" customWidth="1"/>
    <col min="10001" max="10239" width="10.6640625" style="4"/>
    <col min="10240" max="10240" width="13.1640625" style="4" customWidth="1"/>
    <col min="10241" max="10241" width="79" style="4" customWidth="1"/>
    <col min="10242" max="10242" width="3.83203125" style="4" customWidth="1"/>
    <col min="10243" max="10255" width="12.5" style="4" customWidth="1"/>
    <col min="10256" max="10256" width="8.5" style="4" customWidth="1"/>
    <col min="10257" max="10495" width="10.6640625" style="4"/>
    <col min="10496" max="10496" width="13.1640625" style="4" customWidth="1"/>
    <col min="10497" max="10497" width="79" style="4" customWidth="1"/>
    <col min="10498" max="10498" width="3.83203125" style="4" customWidth="1"/>
    <col min="10499" max="10511" width="12.5" style="4" customWidth="1"/>
    <col min="10512" max="10512" width="8.5" style="4" customWidth="1"/>
    <col min="10513" max="10751" width="10.6640625" style="4"/>
    <col min="10752" max="10752" width="13.1640625" style="4" customWidth="1"/>
    <col min="10753" max="10753" width="79" style="4" customWidth="1"/>
    <col min="10754" max="10754" width="3.83203125" style="4" customWidth="1"/>
    <col min="10755" max="10767" width="12.5" style="4" customWidth="1"/>
    <col min="10768" max="10768" width="8.5" style="4" customWidth="1"/>
    <col min="10769" max="11007" width="10.6640625" style="4"/>
    <col min="11008" max="11008" width="13.1640625" style="4" customWidth="1"/>
    <col min="11009" max="11009" width="79" style="4" customWidth="1"/>
    <col min="11010" max="11010" width="3.83203125" style="4" customWidth="1"/>
    <col min="11011" max="11023" width="12.5" style="4" customWidth="1"/>
    <col min="11024" max="11024" width="8.5" style="4" customWidth="1"/>
    <col min="11025" max="11263" width="10.6640625" style="4"/>
    <col min="11264" max="11264" width="13.1640625" style="4" customWidth="1"/>
    <col min="11265" max="11265" width="79" style="4" customWidth="1"/>
    <col min="11266" max="11266" width="3.83203125" style="4" customWidth="1"/>
    <col min="11267" max="11279" width="12.5" style="4" customWidth="1"/>
    <col min="11280" max="11280" width="8.5" style="4" customWidth="1"/>
    <col min="11281" max="11519" width="10.6640625" style="4"/>
    <col min="11520" max="11520" width="13.1640625" style="4" customWidth="1"/>
    <col min="11521" max="11521" width="79" style="4" customWidth="1"/>
    <col min="11522" max="11522" width="3.83203125" style="4" customWidth="1"/>
    <col min="11523" max="11535" width="12.5" style="4" customWidth="1"/>
    <col min="11536" max="11536" width="8.5" style="4" customWidth="1"/>
    <col min="11537" max="11775" width="10.6640625" style="4"/>
    <col min="11776" max="11776" width="13.1640625" style="4" customWidth="1"/>
    <col min="11777" max="11777" width="79" style="4" customWidth="1"/>
    <col min="11778" max="11778" width="3.83203125" style="4" customWidth="1"/>
    <col min="11779" max="11791" width="12.5" style="4" customWidth="1"/>
    <col min="11792" max="11792" width="8.5" style="4" customWidth="1"/>
    <col min="11793" max="12031" width="10.6640625" style="4"/>
    <col min="12032" max="12032" width="13.1640625" style="4" customWidth="1"/>
    <col min="12033" max="12033" width="79" style="4" customWidth="1"/>
    <col min="12034" max="12034" width="3.83203125" style="4" customWidth="1"/>
    <col min="12035" max="12047" width="12.5" style="4" customWidth="1"/>
    <col min="12048" max="12048" width="8.5" style="4" customWidth="1"/>
    <col min="12049" max="12287" width="10.6640625" style="4"/>
    <col min="12288" max="12288" width="13.1640625" style="4" customWidth="1"/>
    <col min="12289" max="12289" width="79" style="4" customWidth="1"/>
    <col min="12290" max="12290" width="3.83203125" style="4" customWidth="1"/>
    <col min="12291" max="12303" width="12.5" style="4" customWidth="1"/>
    <col min="12304" max="12304" width="8.5" style="4" customWidth="1"/>
    <col min="12305" max="12543" width="10.6640625" style="4"/>
    <col min="12544" max="12544" width="13.1640625" style="4" customWidth="1"/>
    <col min="12545" max="12545" width="79" style="4" customWidth="1"/>
    <col min="12546" max="12546" width="3.83203125" style="4" customWidth="1"/>
    <col min="12547" max="12559" width="12.5" style="4" customWidth="1"/>
    <col min="12560" max="12560" width="8.5" style="4" customWidth="1"/>
    <col min="12561" max="12799" width="10.6640625" style="4"/>
    <col min="12800" max="12800" width="13.1640625" style="4" customWidth="1"/>
    <col min="12801" max="12801" width="79" style="4" customWidth="1"/>
    <col min="12802" max="12802" width="3.83203125" style="4" customWidth="1"/>
    <col min="12803" max="12815" width="12.5" style="4" customWidth="1"/>
    <col min="12816" max="12816" width="8.5" style="4" customWidth="1"/>
    <col min="12817" max="13055" width="10.6640625" style="4"/>
    <col min="13056" max="13056" width="13.1640625" style="4" customWidth="1"/>
    <col min="13057" max="13057" width="79" style="4" customWidth="1"/>
    <col min="13058" max="13058" width="3.83203125" style="4" customWidth="1"/>
    <col min="13059" max="13071" width="12.5" style="4" customWidth="1"/>
    <col min="13072" max="13072" width="8.5" style="4" customWidth="1"/>
    <col min="13073" max="13311" width="10.6640625" style="4"/>
    <col min="13312" max="13312" width="13.1640625" style="4" customWidth="1"/>
    <col min="13313" max="13313" width="79" style="4" customWidth="1"/>
    <col min="13314" max="13314" width="3.83203125" style="4" customWidth="1"/>
    <col min="13315" max="13327" width="12.5" style="4" customWidth="1"/>
    <col min="13328" max="13328" width="8.5" style="4" customWidth="1"/>
    <col min="13329" max="13567" width="10.6640625" style="4"/>
    <col min="13568" max="13568" width="13.1640625" style="4" customWidth="1"/>
    <col min="13569" max="13569" width="79" style="4" customWidth="1"/>
    <col min="13570" max="13570" width="3.83203125" style="4" customWidth="1"/>
    <col min="13571" max="13583" width="12.5" style="4" customWidth="1"/>
    <col min="13584" max="13584" width="8.5" style="4" customWidth="1"/>
    <col min="13585" max="13823" width="10.6640625" style="4"/>
    <col min="13824" max="13824" width="13.1640625" style="4" customWidth="1"/>
    <col min="13825" max="13825" width="79" style="4" customWidth="1"/>
    <col min="13826" max="13826" width="3.83203125" style="4" customWidth="1"/>
    <col min="13827" max="13839" width="12.5" style="4" customWidth="1"/>
    <col min="13840" max="13840" width="8.5" style="4" customWidth="1"/>
    <col min="13841" max="14079" width="10.6640625" style="4"/>
    <col min="14080" max="14080" width="13.1640625" style="4" customWidth="1"/>
    <col min="14081" max="14081" width="79" style="4" customWidth="1"/>
    <col min="14082" max="14082" width="3.83203125" style="4" customWidth="1"/>
    <col min="14083" max="14095" width="12.5" style="4" customWidth="1"/>
    <col min="14096" max="14096" width="8.5" style="4" customWidth="1"/>
    <col min="14097" max="14335" width="10.6640625" style="4"/>
    <col min="14336" max="14336" width="13.1640625" style="4" customWidth="1"/>
    <col min="14337" max="14337" width="79" style="4" customWidth="1"/>
    <col min="14338" max="14338" width="3.83203125" style="4" customWidth="1"/>
    <col min="14339" max="14351" width="12.5" style="4" customWidth="1"/>
    <col min="14352" max="14352" width="8.5" style="4" customWidth="1"/>
    <col min="14353" max="14591" width="10.6640625" style="4"/>
    <col min="14592" max="14592" width="13.1640625" style="4" customWidth="1"/>
    <col min="14593" max="14593" width="79" style="4" customWidth="1"/>
    <col min="14594" max="14594" width="3.83203125" style="4" customWidth="1"/>
    <col min="14595" max="14607" width="12.5" style="4" customWidth="1"/>
    <col min="14608" max="14608" width="8.5" style="4" customWidth="1"/>
    <col min="14609" max="14847" width="10.6640625" style="4"/>
    <col min="14848" max="14848" width="13.1640625" style="4" customWidth="1"/>
    <col min="14849" max="14849" width="79" style="4" customWidth="1"/>
    <col min="14850" max="14850" width="3.83203125" style="4" customWidth="1"/>
    <col min="14851" max="14863" width="12.5" style="4" customWidth="1"/>
    <col min="14864" max="14864" width="8.5" style="4" customWidth="1"/>
    <col min="14865" max="15103" width="10.6640625" style="4"/>
    <col min="15104" max="15104" width="13.1640625" style="4" customWidth="1"/>
    <col min="15105" max="15105" width="79" style="4" customWidth="1"/>
    <col min="15106" max="15106" width="3.83203125" style="4" customWidth="1"/>
    <col min="15107" max="15119" width="12.5" style="4" customWidth="1"/>
    <col min="15120" max="15120" width="8.5" style="4" customWidth="1"/>
    <col min="15121" max="15359" width="10.6640625" style="4"/>
    <col min="15360" max="15360" width="13.1640625" style="4" customWidth="1"/>
    <col min="15361" max="15361" width="79" style="4" customWidth="1"/>
    <col min="15362" max="15362" width="3.83203125" style="4" customWidth="1"/>
    <col min="15363" max="15375" width="12.5" style="4" customWidth="1"/>
    <col min="15376" max="15376" width="8.5" style="4" customWidth="1"/>
    <col min="15377" max="15615" width="10.6640625" style="4"/>
    <col min="15616" max="15616" width="13.1640625" style="4" customWidth="1"/>
    <col min="15617" max="15617" width="79" style="4" customWidth="1"/>
    <col min="15618" max="15618" width="3.83203125" style="4" customWidth="1"/>
    <col min="15619" max="15631" width="12.5" style="4" customWidth="1"/>
    <col min="15632" max="15632" width="8.5" style="4" customWidth="1"/>
    <col min="15633" max="15871" width="10.6640625" style="4"/>
    <col min="15872" max="15872" width="13.1640625" style="4" customWidth="1"/>
    <col min="15873" max="15873" width="79" style="4" customWidth="1"/>
    <col min="15874" max="15874" width="3.83203125" style="4" customWidth="1"/>
    <col min="15875" max="15887" width="12.5" style="4" customWidth="1"/>
    <col min="15888" max="15888" width="8.5" style="4" customWidth="1"/>
    <col min="15889" max="16127" width="10.6640625" style="4"/>
    <col min="16128" max="16128" width="13.1640625" style="4" customWidth="1"/>
    <col min="16129" max="16129" width="79" style="4" customWidth="1"/>
    <col min="16130" max="16130" width="3.83203125" style="4" customWidth="1"/>
    <col min="16131" max="16143" width="12.5" style="4" customWidth="1"/>
    <col min="16144" max="16144" width="8.5" style="4" customWidth="1"/>
    <col min="16145" max="16384" width="10.6640625" style="4"/>
  </cols>
  <sheetData>
    <row r="1" spans="1:19" ht="13.5" thickBot="1" x14ac:dyDescent="0.25">
      <c r="A1" s="25" t="s">
        <v>9</v>
      </c>
      <c r="B1" s="26">
        <v>3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9" ht="13.5" thickTop="1" x14ac:dyDescent="0.2">
      <c r="A2" s="30" t="str">
        <f>CONCATENATE($B$1,"|",B2)</f>
        <v>3|1</v>
      </c>
      <c r="B2" s="31">
        <v>1</v>
      </c>
      <c r="C2" s="32" t="s">
        <v>63</v>
      </c>
      <c r="D2" s="33">
        <v>1</v>
      </c>
      <c r="E2" s="34">
        <v>50</v>
      </c>
      <c r="F2" s="34">
        <v>50</v>
      </c>
      <c r="G2" s="34"/>
      <c r="H2" s="34"/>
      <c r="I2" s="34"/>
      <c r="J2" s="35"/>
      <c r="K2" s="35"/>
      <c r="L2" s="35"/>
      <c r="M2" s="35"/>
      <c r="N2" s="35"/>
      <c r="O2" s="35"/>
      <c r="P2" s="35"/>
      <c r="S2" s="4">
        <f>SUM(E2:P2)</f>
        <v>100</v>
      </c>
    </row>
    <row r="3" spans="1:19" x14ac:dyDescent="0.2">
      <c r="A3" s="36" t="str">
        <f t="shared" ref="A3:A12" si="0">CONCATENATE($B$1,"|",B3)</f>
        <v>3|2</v>
      </c>
      <c r="B3" s="37" t="s">
        <v>25</v>
      </c>
      <c r="C3" s="32" t="s">
        <v>59</v>
      </c>
      <c r="D3" s="33">
        <v>2</v>
      </c>
      <c r="E3" s="34">
        <v>50</v>
      </c>
      <c r="F3" s="34">
        <v>50</v>
      </c>
      <c r="G3" s="34"/>
      <c r="H3" s="34"/>
      <c r="I3" s="34"/>
      <c r="J3" s="38"/>
      <c r="K3" s="38"/>
      <c r="L3" s="38"/>
      <c r="M3" s="38"/>
      <c r="N3" s="38"/>
      <c r="O3" s="38"/>
      <c r="P3" s="38"/>
      <c r="S3" s="4">
        <f t="shared" ref="S3:S12" si="1">SUM(E3:P3)</f>
        <v>100</v>
      </c>
    </row>
    <row r="4" spans="1:19" x14ac:dyDescent="0.2">
      <c r="A4" s="36" t="str">
        <f t="shared" si="0"/>
        <v>3|3</v>
      </c>
      <c r="B4" s="37" t="s">
        <v>29</v>
      </c>
      <c r="C4" s="32" t="s">
        <v>64</v>
      </c>
      <c r="D4" s="33">
        <v>3</v>
      </c>
      <c r="E4" s="39">
        <v>25</v>
      </c>
      <c r="F4" s="39">
        <v>60</v>
      </c>
      <c r="G4" s="39">
        <v>15</v>
      </c>
      <c r="H4" s="39"/>
      <c r="I4" s="39"/>
      <c r="J4" s="38"/>
      <c r="K4" s="38"/>
      <c r="L4" s="38"/>
      <c r="M4" s="38"/>
      <c r="N4" s="38"/>
      <c r="O4" s="38"/>
      <c r="P4" s="38"/>
      <c r="S4" s="4">
        <f t="shared" si="1"/>
        <v>100</v>
      </c>
    </row>
    <row r="5" spans="1:19" x14ac:dyDescent="0.2">
      <c r="A5" s="36" t="str">
        <f t="shared" si="0"/>
        <v>3|4</v>
      </c>
      <c r="B5" s="37" t="s">
        <v>31</v>
      </c>
      <c r="C5" s="32" t="s">
        <v>60</v>
      </c>
      <c r="D5" s="33">
        <v>4</v>
      </c>
      <c r="E5" s="39"/>
      <c r="F5" s="39">
        <v>50</v>
      </c>
      <c r="G5" s="39">
        <v>50</v>
      </c>
      <c r="H5" s="39"/>
      <c r="I5" s="39"/>
      <c r="J5" s="38"/>
      <c r="K5" s="38"/>
      <c r="L5" s="38"/>
      <c r="M5" s="38"/>
      <c r="N5" s="38"/>
      <c r="O5" s="38"/>
      <c r="P5" s="38"/>
      <c r="S5" s="4">
        <f t="shared" si="1"/>
        <v>100</v>
      </c>
    </row>
    <row r="6" spans="1:19" x14ac:dyDescent="0.2">
      <c r="A6" s="36" t="str">
        <f t="shared" si="0"/>
        <v>3|5</v>
      </c>
      <c r="B6" s="37" t="s">
        <v>24</v>
      </c>
      <c r="C6" s="32" t="s">
        <v>61</v>
      </c>
      <c r="D6" s="33">
        <v>5</v>
      </c>
      <c r="E6" s="39">
        <v>20</v>
      </c>
      <c r="F6" s="39">
        <v>50</v>
      </c>
      <c r="G6" s="39">
        <v>30</v>
      </c>
      <c r="H6" s="39"/>
      <c r="I6" s="39"/>
      <c r="J6" s="38"/>
      <c r="K6" s="38"/>
      <c r="L6" s="38"/>
      <c r="M6" s="38"/>
      <c r="N6" s="38"/>
      <c r="O6" s="38"/>
      <c r="P6" s="38"/>
      <c r="S6" s="4">
        <f t="shared" si="1"/>
        <v>100</v>
      </c>
    </row>
    <row r="7" spans="1:19" x14ac:dyDescent="0.2">
      <c r="A7" s="36" t="str">
        <f t="shared" si="0"/>
        <v>3|6</v>
      </c>
      <c r="B7" s="37" t="s">
        <v>32</v>
      </c>
      <c r="C7" s="32" t="s">
        <v>207</v>
      </c>
      <c r="D7" s="33">
        <v>3</v>
      </c>
      <c r="E7" s="39"/>
      <c r="F7" s="39">
        <v>50</v>
      </c>
      <c r="G7" s="39">
        <v>50</v>
      </c>
      <c r="H7" s="39"/>
      <c r="I7" s="39"/>
      <c r="J7" s="38"/>
      <c r="K7" s="38"/>
      <c r="L7" s="38"/>
      <c r="M7" s="38"/>
      <c r="N7" s="38"/>
      <c r="O7" s="38"/>
      <c r="P7" s="38"/>
      <c r="S7" s="4">
        <f t="shared" si="1"/>
        <v>100</v>
      </c>
    </row>
    <row r="8" spans="1:19" x14ac:dyDescent="0.2">
      <c r="A8" s="36" t="str">
        <f t="shared" si="0"/>
        <v>3|7</v>
      </c>
      <c r="B8" s="37" t="s">
        <v>58</v>
      </c>
      <c r="C8" s="32" t="s">
        <v>65</v>
      </c>
      <c r="D8" s="33">
        <v>5</v>
      </c>
      <c r="E8" s="39"/>
      <c r="F8" s="39">
        <v>20</v>
      </c>
      <c r="G8" s="39">
        <v>80</v>
      </c>
      <c r="H8" s="39"/>
      <c r="I8" s="39"/>
      <c r="J8" s="38"/>
      <c r="K8" s="38"/>
      <c r="L8" s="38"/>
      <c r="M8" s="38"/>
      <c r="N8" s="38"/>
      <c r="O8" s="38"/>
      <c r="P8" s="38"/>
      <c r="S8" s="4">
        <f t="shared" si="1"/>
        <v>100</v>
      </c>
    </row>
    <row r="9" spans="1:19" x14ac:dyDescent="0.2">
      <c r="A9" s="36" t="str">
        <f t="shared" si="0"/>
        <v>3|8</v>
      </c>
      <c r="B9" s="37" t="s">
        <v>45</v>
      </c>
      <c r="C9" s="32" t="s">
        <v>66</v>
      </c>
      <c r="D9" s="33">
        <v>6</v>
      </c>
      <c r="E9" s="39"/>
      <c r="F9" s="39">
        <v>50</v>
      </c>
      <c r="G9" s="39">
        <v>50</v>
      </c>
      <c r="H9" s="39"/>
      <c r="I9" s="39"/>
      <c r="J9" s="38"/>
      <c r="K9" s="38"/>
      <c r="L9" s="38"/>
      <c r="M9" s="38"/>
      <c r="N9" s="38"/>
      <c r="O9" s="38"/>
      <c r="P9" s="38"/>
      <c r="S9" s="4">
        <f t="shared" si="1"/>
        <v>100</v>
      </c>
    </row>
    <row r="10" spans="1:19" x14ac:dyDescent="0.2">
      <c r="A10" s="36" t="str">
        <f t="shared" si="0"/>
        <v>3|9</v>
      </c>
      <c r="B10" s="37" t="s">
        <v>67</v>
      </c>
      <c r="C10" s="32" t="s">
        <v>68</v>
      </c>
      <c r="D10" s="33">
        <v>6</v>
      </c>
      <c r="E10" s="39">
        <v>30</v>
      </c>
      <c r="F10" s="39">
        <v>40</v>
      </c>
      <c r="G10" s="39">
        <v>30</v>
      </c>
      <c r="H10" s="39"/>
      <c r="I10" s="39"/>
      <c r="J10" s="38"/>
      <c r="K10" s="38"/>
      <c r="L10" s="38"/>
      <c r="M10" s="38"/>
      <c r="N10" s="38"/>
      <c r="O10" s="38"/>
      <c r="P10" s="38"/>
      <c r="S10" s="4">
        <f t="shared" si="1"/>
        <v>100</v>
      </c>
    </row>
    <row r="11" spans="1:19" x14ac:dyDescent="0.2">
      <c r="A11" s="36" t="str">
        <f t="shared" si="0"/>
        <v>3|10</v>
      </c>
      <c r="B11" s="37" t="s">
        <v>69</v>
      </c>
      <c r="C11" s="32" t="s">
        <v>62</v>
      </c>
      <c r="D11" s="33"/>
      <c r="E11" s="39">
        <v>60</v>
      </c>
      <c r="F11" s="39">
        <v>40</v>
      </c>
      <c r="G11" s="39"/>
      <c r="H11" s="39"/>
      <c r="I11" s="39"/>
      <c r="J11" s="38"/>
      <c r="K11" s="38"/>
      <c r="L11" s="38"/>
      <c r="M11" s="38"/>
      <c r="N11" s="38"/>
      <c r="O11" s="38"/>
      <c r="P11" s="38"/>
      <c r="S11" s="4">
        <f t="shared" si="1"/>
        <v>100</v>
      </c>
    </row>
    <row r="12" spans="1:19" x14ac:dyDescent="0.2">
      <c r="A12" s="36" t="str">
        <f t="shared" si="0"/>
        <v>3|11</v>
      </c>
      <c r="B12" s="37" t="s">
        <v>79</v>
      </c>
      <c r="C12" s="32" t="s">
        <v>94</v>
      </c>
      <c r="D12" s="33"/>
      <c r="E12" s="39">
        <v>15</v>
      </c>
      <c r="F12" s="39">
        <v>60</v>
      </c>
      <c r="G12" s="39">
        <v>25</v>
      </c>
      <c r="H12" s="39"/>
      <c r="I12" s="39"/>
      <c r="J12" s="38"/>
      <c r="K12" s="38"/>
      <c r="L12" s="38"/>
      <c r="M12" s="38"/>
      <c r="N12" s="38"/>
      <c r="O12" s="38"/>
      <c r="P12" s="38"/>
      <c r="S12" s="4">
        <f t="shared" si="1"/>
        <v>100</v>
      </c>
    </row>
    <row r="13" spans="1:19" ht="5.45" customHeight="1" x14ac:dyDescent="0.2"/>
    <row r="14" spans="1:19" ht="13.5" thickBot="1" x14ac:dyDescent="0.25">
      <c r="A14" s="40" t="s">
        <v>9</v>
      </c>
      <c r="B14" s="41">
        <v>4</v>
      </c>
      <c r="C14" s="42"/>
      <c r="D14" s="43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9" ht="13.5" thickTop="1" x14ac:dyDescent="0.2">
      <c r="A15" s="44" t="str">
        <f>CONCATENATE($B$14,"|",B15)</f>
        <v>4|1</v>
      </c>
      <c r="B15" s="31">
        <v>1</v>
      </c>
      <c r="C15" s="32" t="s">
        <v>63</v>
      </c>
      <c r="D15" s="33">
        <v>1</v>
      </c>
      <c r="E15" s="34">
        <v>45</v>
      </c>
      <c r="F15" s="34">
        <v>45</v>
      </c>
      <c r="G15" s="34">
        <v>10</v>
      </c>
      <c r="H15" s="34"/>
      <c r="I15" s="34"/>
      <c r="J15" s="35"/>
      <c r="K15" s="35"/>
      <c r="L15" s="35"/>
      <c r="M15" s="35"/>
      <c r="N15" s="35"/>
      <c r="O15" s="35"/>
      <c r="P15" s="35"/>
      <c r="S15" s="4">
        <f>SUM(E15:P15)</f>
        <v>100</v>
      </c>
    </row>
    <row r="16" spans="1:19" x14ac:dyDescent="0.2">
      <c r="A16" s="36" t="str">
        <f t="shared" ref="A16:A25" si="2">CONCATENATE($B$14,"|",B16)</f>
        <v>4|2</v>
      </c>
      <c r="B16" s="37" t="s">
        <v>25</v>
      </c>
      <c r="C16" s="32" t="s">
        <v>59</v>
      </c>
      <c r="D16" s="33">
        <v>2</v>
      </c>
      <c r="E16" s="34">
        <v>40</v>
      </c>
      <c r="F16" s="34">
        <v>40</v>
      </c>
      <c r="G16" s="34">
        <v>20</v>
      </c>
      <c r="H16" s="34"/>
      <c r="I16" s="34"/>
      <c r="J16" s="38"/>
      <c r="K16" s="38"/>
      <c r="L16" s="38"/>
      <c r="M16" s="38"/>
      <c r="N16" s="38"/>
      <c r="O16" s="38"/>
      <c r="P16" s="38"/>
      <c r="S16" s="4">
        <f t="shared" ref="S16:S25" si="3">SUM(E16:P16)</f>
        <v>100</v>
      </c>
    </row>
    <row r="17" spans="1:19" x14ac:dyDescent="0.2">
      <c r="A17" s="36" t="str">
        <f t="shared" si="2"/>
        <v>4|3</v>
      </c>
      <c r="B17" s="37" t="s">
        <v>29</v>
      </c>
      <c r="C17" s="32" t="s">
        <v>64</v>
      </c>
      <c r="D17" s="33">
        <v>3</v>
      </c>
      <c r="E17" s="39">
        <v>20</v>
      </c>
      <c r="F17" s="39">
        <v>35</v>
      </c>
      <c r="G17" s="39">
        <v>35</v>
      </c>
      <c r="H17" s="39">
        <v>10</v>
      </c>
      <c r="I17" s="39"/>
      <c r="J17" s="38"/>
      <c r="K17" s="38"/>
      <c r="L17" s="38"/>
      <c r="M17" s="38"/>
      <c r="N17" s="38"/>
      <c r="O17" s="38"/>
      <c r="P17" s="38"/>
      <c r="S17" s="4">
        <f t="shared" si="3"/>
        <v>100</v>
      </c>
    </row>
    <row r="18" spans="1:19" x14ac:dyDescent="0.2">
      <c r="A18" s="36" t="str">
        <f t="shared" si="2"/>
        <v>4|4</v>
      </c>
      <c r="B18" s="37" t="s">
        <v>31</v>
      </c>
      <c r="C18" s="32" t="s">
        <v>60</v>
      </c>
      <c r="D18" s="33">
        <v>4</v>
      </c>
      <c r="E18" s="39"/>
      <c r="F18" s="39">
        <v>35</v>
      </c>
      <c r="G18" s="39">
        <v>35</v>
      </c>
      <c r="H18" s="39">
        <v>30</v>
      </c>
      <c r="I18" s="39"/>
      <c r="J18" s="38"/>
      <c r="K18" s="38"/>
      <c r="L18" s="38"/>
      <c r="M18" s="38"/>
      <c r="N18" s="38"/>
      <c r="O18" s="38"/>
      <c r="P18" s="38"/>
      <c r="S18" s="4">
        <f t="shared" si="3"/>
        <v>100</v>
      </c>
    </row>
    <row r="19" spans="1:19" x14ac:dyDescent="0.2">
      <c r="A19" s="36" t="str">
        <f t="shared" si="2"/>
        <v>4|5</v>
      </c>
      <c r="B19" s="37" t="s">
        <v>24</v>
      </c>
      <c r="C19" s="32" t="s">
        <v>61</v>
      </c>
      <c r="D19" s="33">
        <v>5</v>
      </c>
      <c r="E19" s="39">
        <v>10</v>
      </c>
      <c r="F19" s="39">
        <v>35</v>
      </c>
      <c r="G19" s="39">
        <v>35</v>
      </c>
      <c r="H19" s="39">
        <v>20</v>
      </c>
      <c r="I19" s="39"/>
      <c r="J19" s="38"/>
      <c r="K19" s="38"/>
      <c r="L19" s="38"/>
      <c r="M19" s="38"/>
      <c r="N19" s="38"/>
      <c r="O19" s="38"/>
      <c r="P19" s="38"/>
      <c r="S19" s="4">
        <f t="shared" si="3"/>
        <v>100</v>
      </c>
    </row>
    <row r="20" spans="1:19" x14ac:dyDescent="0.2">
      <c r="A20" s="36" t="str">
        <f t="shared" si="2"/>
        <v>4|6</v>
      </c>
      <c r="B20" s="37" t="s">
        <v>32</v>
      </c>
      <c r="C20" s="32" t="s">
        <v>207</v>
      </c>
      <c r="D20" s="33">
        <v>3</v>
      </c>
      <c r="E20" s="39"/>
      <c r="F20" s="39">
        <v>35</v>
      </c>
      <c r="G20" s="39">
        <v>35</v>
      </c>
      <c r="H20" s="39">
        <v>30</v>
      </c>
      <c r="I20" s="39"/>
      <c r="J20" s="38"/>
      <c r="K20" s="38"/>
      <c r="L20" s="38"/>
      <c r="M20" s="38"/>
      <c r="N20" s="38"/>
      <c r="O20" s="38"/>
      <c r="P20" s="38"/>
      <c r="S20" s="4">
        <f t="shared" si="3"/>
        <v>100</v>
      </c>
    </row>
    <row r="21" spans="1:19" x14ac:dyDescent="0.2">
      <c r="A21" s="36" t="str">
        <f t="shared" si="2"/>
        <v>4|7</v>
      </c>
      <c r="B21" s="37" t="s">
        <v>58</v>
      </c>
      <c r="C21" s="32" t="s">
        <v>65</v>
      </c>
      <c r="D21" s="33">
        <v>5</v>
      </c>
      <c r="E21" s="39"/>
      <c r="F21" s="39">
        <v>15</v>
      </c>
      <c r="G21" s="39">
        <v>60</v>
      </c>
      <c r="H21" s="39">
        <v>25</v>
      </c>
      <c r="I21" s="39"/>
      <c r="J21" s="38"/>
      <c r="K21" s="38"/>
      <c r="L21" s="38"/>
      <c r="M21" s="38"/>
      <c r="N21" s="38"/>
      <c r="O21" s="38"/>
      <c r="P21" s="38"/>
      <c r="S21" s="4">
        <f t="shared" si="3"/>
        <v>100</v>
      </c>
    </row>
    <row r="22" spans="1:19" x14ac:dyDescent="0.2">
      <c r="A22" s="36" t="str">
        <f t="shared" si="2"/>
        <v>4|8</v>
      </c>
      <c r="B22" s="37" t="s">
        <v>45</v>
      </c>
      <c r="C22" s="32" t="s">
        <v>66</v>
      </c>
      <c r="D22" s="33">
        <v>6</v>
      </c>
      <c r="E22" s="39"/>
      <c r="F22" s="39">
        <v>30</v>
      </c>
      <c r="G22" s="39">
        <v>40</v>
      </c>
      <c r="H22" s="39">
        <v>30</v>
      </c>
      <c r="I22" s="39"/>
      <c r="J22" s="38"/>
      <c r="K22" s="38"/>
      <c r="L22" s="38"/>
      <c r="M22" s="38"/>
      <c r="N22" s="38"/>
      <c r="O22" s="38"/>
      <c r="P22" s="38"/>
      <c r="S22" s="4">
        <f t="shared" si="3"/>
        <v>100</v>
      </c>
    </row>
    <row r="23" spans="1:19" x14ac:dyDescent="0.2">
      <c r="A23" s="36" t="str">
        <f t="shared" si="2"/>
        <v>4|9</v>
      </c>
      <c r="B23" s="37" t="s">
        <v>67</v>
      </c>
      <c r="C23" s="32" t="s">
        <v>68</v>
      </c>
      <c r="D23" s="33">
        <v>6</v>
      </c>
      <c r="E23" s="39">
        <v>10</v>
      </c>
      <c r="F23" s="39">
        <v>35</v>
      </c>
      <c r="G23" s="39">
        <v>35</v>
      </c>
      <c r="H23" s="39">
        <v>20</v>
      </c>
      <c r="I23" s="39"/>
      <c r="J23" s="38"/>
      <c r="K23" s="38"/>
      <c r="L23" s="38"/>
      <c r="M23" s="38"/>
      <c r="N23" s="38"/>
      <c r="O23" s="38"/>
      <c r="P23" s="38"/>
      <c r="S23" s="4">
        <f t="shared" si="3"/>
        <v>100</v>
      </c>
    </row>
    <row r="24" spans="1:19" x14ac:dyDescent="0.2">
      <c r="A24" s="36" t="str">
        <f t="shared" si="2"/>
        <v>4|10</v>
      </c>
      <c r="B24" s="37" t="s">
        <v>69</v>
      </c>
      <c r="C24" s="32" t="s">
        <v>62</v>
      </c>
      <c r="D24" s="33"/>
      <c r="E24" s="39">
        <v>40</v>
      </c>
      <c r="F24" s="39">
        <v>40</v>
      </c>
      <c r="G24" s="39">
        <v>20</v>
      </c>
      <c r="H24" s="39"/>
      <c r="I24" s="39"/>
      <c r="J24" s="38"/>
      <c r="K24" s="38"/>
      <c r="L24" s="38"/>
      <c r="M24" s="38"/>
      <c r="N24" s="38"/>
      <c r="O24" s="38"/>
      <c r="P24" s="38"/>
      <c r="S24" s="4">
        <f t="shared" si="3"/>
        <v>100</v>
      </c>
    </row>
    <row r="25" spans="1:19" x14ac:dyDescent="0.2">
      <c r="A25" s="45" t="str">
        <f t="shared" si="2"/>
        <v>4|11</v>
      </c>
      <c r="B25" s="37" t="s">
        <v>79</v>
      </c>
      <c r="C25" s="32" t="s">
        <v>94</v>
      </c>
      <c r="D25" s="33"/>
      <c r="E25" s="39">
        <v>10</v>
      </c>
      <c r="F25" s="39">
        <v>35</v>
      </c>
      <c r="G25" s="39">
        <v>35</v>
      </c>
      <c r="H25" s="39">
        <v>20</v>
      </c>
      <c r="I25" s="39"/>
      <c r="J25" s="38"/>
      <c r="K25" s="38"/>
      <c r="L25" s="38"/>
      <c r="M25" s="38"/>
      <c r="N25" s="38"/>
      <c r="O25" s="38"/>
      <c r="P25" s="38"/>
      <c r="S25" s="4">
        <f t="shared" si="3"/>
        <v>100</v>
      </c>
    </row>
    <row r="26" spans="1:19" ht="5.45" customHeight="1" x14ac:dyDescent="0.2"/>
    <row r="27" spans="1:19" ht="13.5" thickBot="1" x14ac:dyDescent="0.25">
      <c r="A27" s="40" t="s">
        <v>9</v>
      </c>
      <c r="B27" s="41">
        <v>5</v>
      </c>
      <c r="C27" s="42"/>
      <c r="D27" s="43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9" ht="13.5" thickTop="1" x14ac:dyDescent="0.2">
      <c r="A28" s="44" t="str">
        <f>CONCATENATE($B$27,"|",B28)</f>
        <v>5|1</v>
      </c>
      <c r="B28" s="31">
        <v>1</v>
      </c>
      <c r="C28" s="32" t="s">
        <v>63</v>
      </c>
      <c r="D28" s="33">
        <v>1</v>
      </c>
      <c r="E28" s="34">
        <v>40</v>
      </c>
      <c r="F28" s="34">
        <v>30</v>
      </c>
      <c r="G28" s="34">
        <v>25</v>
      </c>
      <c r="H28" s="34">
        <v>5</v>
      </c>
      <c r="I28" s="34"/>
      <c r="J28" s="35"/>
      <c r="K28" s="35"/>
      <c r="L28" s="35"/>
      <c r="M28" s="35"/>
      <c r="N28" s="35"/>
      <c r="O28" s="35"/>
      <c r="P28" s="35"/>
      <c r="S28" s="4">
        <f>SUM(E28:P28)</f>
        <v>100</v>
      </c>
    </row>
    <row r="29" spans="1:19" x14ac:dyDescent="0.2">
      <c r="A29" s="36" t="str">
        <f t="shared" ref="A29:A38" si="4">CONCATENATE($B$27,"|",B29)</f>
        <v>5|2</v>
      </c>
      <c r="B29" s="37" t="s">
        <v>25</v>
      </c>
      <c r="C29" s="32" t="s">
        <v>59</v>
      </c>
      <c r="D29" s="33">
        <v>2</v>
      </c>
      <c r="E29" s="34">
        <v>30</v>
      </c>
      <c r="F29" s="34">
        <v>30</v>
      </c>
      <c r="G29" s="34">
        <v>30</v>
      </c>
      <c r="H29" s="34">
        <v>10</v>
      </c>
      <c r="I29" s="34"/>
      <c r="J29" s="38"/>
      <c r="K29" s="38"/>
      <c r="L29" s="38"/>
      <c r="M29" s="38"/>
      <c r="N29" s="38"/>
      <c r="O29" s="38"/>
      <c r="P29" s="38"/>
      <c r="S29" s="4">
        <f t="shared" ref="S29:S38" si="5">SUM(E29:P29)</f>
        <v>100</v>
      </c>
    </row>
    <row r="30" spans="1:19" x14ac:dyDescent="0.2">
      <c r="A30" s="36" t="str">
        <f t="shared" si="4"/>
        <v>5|3</v>
      </c>
      <c r="B30" s="37" t="s">
        <v>29</v>
      </c>
      <c r="C30" s="32" t="s">
        <v>64</v>
      </c>
      <c r="D30" s="33">
        <v>3</v>
      </c>
      <c r="E30" s="39">
        <v>10</v>
      </c>
      <c r="F30" s="39">
        <v>30</v>
      </c>
      <c r="G30" s="39">
        <v>30</v>
      </c>
      <c r="H30" s="39">
        <v>25</v>
      </c>
      <c r="I30" s="39">
        <v>5</v>
      </c>
      <c r="J30" s="38"/>
      <c r="K30" s="38"/>
      <c r="L30" s="38"/>
      <c r="M30" s="38"/>
      <c r="N30" s="38"/>
      <c r="O30" s="38"/>
      <c r="P30" s="38"/>
      <c r="S30" s="4">
        <f t="shared" si="5"/>
        <v>100</v>
      </c>
    </row>
    <row r="31" spans="1:19" x14ac:dyDescent="0.2">
      <c r="A31" s="36" t="str">
        <f t="shared" si="4"/>
        <v>5|4</v>
      </c>
      <c r="B31" s="37" t="s">
        <v>31</v>
      </c>
      <c r="C31" s="32" t="s">
        <v>60</v>
      </c>
      <c r="D31" s="33">
        <v>4</v>
      </c>
      <c r="E31" s="39"/>
      <c r="F31" s="39">
        <v>15</v>
      </c>
      <c r="G31" s="39">
        <v>30</v>
      </c>
      <c r="H31" s="39">
        <v>30</v>
      </c>
      <c r="I31" s="39">
        <v>25</v>
      </c>
      <c r="J31" s="38"/>
      <c r="K31" s="38"/>
      <c r="L31" s="38"/>
      <c r="M31" s="38"/>
      <c r="N31" s="38"/>
      <c r="O31" s="38"/>
      <c r="P31" s="38"/>
      <c r="S31" s="4">
        <f t="shared" si="5"/>
        <v>100</v>
      </c>
    </row>
    <row r="32" spans="1:19" x14ac:dyDescent="0.2">
      <c r="A32" s="36" t="str">
        <f t="shared" si="4"/>
        <v>5|5</v>
      </c>
      <c r="B32" s="37" t="s">
        <v>24</v>
      </c>
      <c r="C32" s="32" t="s">
        <v>61</v>
      </c>
      <c r="D32" s="33">
        <v>5</v>
      </c>
      <c r="E32" s="39"/>
      <c r="F32" s="39">
        <v>25</v>
      </c>
      <c r="G32" s="39">
        <v>35</v>
      </c>
      <c r="H32" s="39">
        <v>35</v>
      </c>
      <c r="I32" s="39">
        <v>5</v>
      </c>
      <c r="J32" s="38"/>
      <c r="K32" s="38"/>
      <c r="L32" s="38"/>
      <c r="M32" s="38"/>
      <c r="N32" s="38"/>
      <c r="O32" s="38"/>
      <c r="P32" s="38"/>
      <c r="S32" s="4">
        <f t="shared" si="5"/>
        <v>100</v>
      </c>
    </row>
    <row r="33" spans="1:19" x14ac:dyDescent="0.2">
      <c r="A33" s="36" t="str">
        <f t="shared" si="4"/>
        <v>5|6</v>
      </c>
      <c r="B33" s="37" t="s">
        <v>32</v>
      </c>
      <c r="C33" s="32" t="s">
        <v>207</v>
      </c>
      <c r="D33" s="33">
        <v>3</v>
      </c>
      <c r="E33" s="39"/>
      <c r="F33" s="39">
        <v>5</v>
      </c>
      <c r="G33" s="39">
        <v>40</v>
      </c>
      <c r="H33" s="39">
        <v>30</v>
      </c>
      <c r="I33" s="39">
        <v>25</v>
      </c>
      <c r="J33" s="38"/>
      <c r="K33" s="38"/>
      <c r="L33" s="38"/>
      <c r="M33" s="38"/>
      <c r="N33" s="38"/>
      <c r="O33" s="38"/>
      <c r="P33" s="38"/>
      <c r="S33" s="4">
        <f t="shared" si="5"/>
        <v>100</v>
      </c>
    </row>
    <row r="34" spans="1:19" x14ac:dyDescent="0.2">
      <c r="A34" s="36" t="str">
        <f t="shared" si="4"/>
        <v>5|7</v>
      </c>
      <c r="B34" s="37" t="s">
        <v>58</v>
      </c>
      <c r="C34" s="32" t="s">
        <v>65</v>
      </c>
      <c r="D34" s="33">
        <v>5</v>
      </c>
      <c r="E34" s="39"/>
      <c r="F34" s="39">
        <v>10</v>
      </c>
      <c r="G34" s="39">
        <v>35</v>
      </c>
      <c r="H34" s="39">
        <v>35</v>
      </c>
      <c r="I34" s="39">
        <v>20</v>
      </c>
      <c r="J34" s="38"/>
      <c r="K34" s="38"/>
      <c r="L34" s="38"/>
      <c r="M34" s="38"/>
      <c r="N34" s="38"/>
      <c r="O34" s="38"/>
      <c r="P34" s="38"/>
      <c r="S34" s="4">
        <f t="shared" si="5"/>
        <v>100</v>
      </c>
    </row>
    <row r="35" spans="1:19" x14ac:dyDescent="0.2">
      <c r="A35" s="36" t="str">
        <f t="shared" si="4"/>
        <v>5|8</v>
      </c>
      <c r="B35" s="37" t="s">
        <v>45</v>
      </c>
      <c r="C35" s="32" t="s">
        <v>66</v>
      </c>
      <c r="D35" s="33">
        <v>6</v>
      </c>
      <c r="E35" s="39"/>
      <c r="F35" s="39">
        <v>10</v>
      </c>
      <c r="G35" s="39">
        <v>35</v>
      </c>
      <c r="H35" s="39">
        <v>35</v>
      </c>
      <c r="I35" s="39">
        <v>20</v>
      </c>
      <c r="J35" s="38"/>
      <c r="K35" s="38"/>
      <c r="L35" s="38"/>
      <c r="M35" s="38"/>
      <c r="N35" s="38"/>
      <c r="O35" s="38"/>
      <c r="P35" s="38"/>
      <c r="S35" s="4">
        <f t="shared" si="5"/>
        <v>100</v>
      </c>
    </row>
    <row r="36" spans="1:19" x14ac:dyDescent="0.2">
      <c r="A36" s="36" t="str">
        <f t="shared" si="4"/>
        <v>5|9</v>
      </c>
      <c r="B36" s="37" t="s">
        <v>67</v>
      </c>
      <c r="C36" s="32" t="s">
        <v>68</v>
      </c>
      <c r="D36" s="33">
        <v>6</v>
      </c>
      <c r="E36" s="39">
        <v>5</v>
      </c>
      <c r="F36" s="39">
        <v>25</v>
      </c>
      <c r="G36" s="39">
        <v>25</v>
      </c>
      <c r="H36" s="39">
        <v>25</v>
      </c>
      <c r="I36" s="39">
        <v>20</v>
      </c>
      <c r="J36" s="38"/>
      <c r="K36" s="38"/>
      <c r="L36" s="38"/>
      <c r="M36" s="38"/>
      <c r="N36" s="38"/>
      <c r="O36" s="38"/>
      <c r="P36" s="38"/>
      <c r="S36" s="4">
        <f t="shared" si="5"/>
        <v>100</v>
      </c>
    </row>
    <row r="37" spans="1:19" x14ac:dyDescent="0.2">
      <c r="A37" s="36" t="str">
        <f t="shared" si="4"/>
        <v>5|10</v>
      </c>
      <c r="B37" s="37" t="s">
        <v>69</v>
      </c>
      <c r="C37" s="32" t="s">
        <v>62</v>
      </c>
      <c r="D37" s="33"/>
      <c r="E37" s="39">
        <v>25</v>
      </c>
      <c r="F37" s="39">
        <v>30</v>
      </c>
      <c r="G37" s="39">
        <v>30</v>
      </c>
      <c r="H37" s="39">
        <v>15</v>
      </c>
      <c r="I37" s="39"/>
      <c r="J37" s="38"/>
      <c r="K37" s="38"/>
      <c r="L37" s="38"/>
      <c r="M37" s="38"/>
      <c r="N37" s="38"/>
      <c r="O37" s="38"/>
      <c r="P37" s="38"/>
      <c r="S37" s="4">
        <f t="shared" si="5"/>
        <v>100</v>
      </c>
    </row>
    <row r="38" spans="1:19" x14ac:dyDescent="0.2">
      <c r="A38" s="36" t="str">
        <f t="shared" si="4"/>
        <v>5|11</v>
      </c>
      <c r="B38" s="37" t="s">
        <v>79</v>
      </c>
      <c r="C38" s="32" t="s">
        <v>94</v>
      </c>
      <c r="D38" s="33"/>
      <c r="E38" s="39">
        <v>7</v>
      </c>
      <c r="F38" s="39">
        <v>21</v>
      </c>
      <c r="G38" s="39">
        <v>27</v>
      </c>
      <c r="H38" s="39">
        <v>28</v>
      </c>
      <c r="I38" s="39">
        <v>17</v>
      </c>
      <c r="J38" s="38"/>
      <c r="K38" s="38"/>
      <c r="L38" s="38"/>
      <c r="M38" s="38"/>
      <c r="N38" s="38"/>
      <c r="O38" s="38"/>
      <c r="P38" s="38"/>
      <c r="S38" s="4">
        <f t="shared" si="5"/>
        <v>100</v>
      </c>
    </row>
    <row r="39" spans="1:19" ht="5.45" customHeight="1" x14ac:dyDescent="0.2"/>
    <row r="40" spans="1:19" ht="13.5" thickBot="1" x14ac:dyDescent="0.25">
      <c r="A40" s="40" t="s">
        <v>9</v>
      </c>
      <c r="B40" s="41">
        <v>6</v>
      </c>
      <c r="C40" s="42"/>
      <c r="D40" s="43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9" ht="13.5" thickTop="1" x14ac:dyDescent="0.2">
      <c r="A41" s="44" t="str">
        <f>CONCATENATE($B$40,"|",B41)</f>
        <v>6|1</v>
      </c>
      <c r="B41" s="31">
        <v>1</v>
      </c>
      <c r="C41" s="32" t="s">
        <v>63</v>
      </c>
      <c r="D41" s="33">
        <v>1</v>
      </c>
      <c r="E41" s="34">
        <v>20</v>
      </c>
      <c r="F41" s="34">
        <v>30</v>
      </c>
      <c r="G41" s="34">
        <v>30</v>
      </c>
      <c r="H41" s="34">
        <v>20</v>
      </c>
      <c r="I41" s="34"/>
      <c r="J41" s="35"/>
      <c r="K41" s="35"/>
      <c r="L41" s="35"/>
      <c r="M41" s="35"/>
      <c r="N41" s="35"/>
      <c r="O41" s="35"/>
      <c r="P41" s="35"/>
      <c r="S41" s="4">
        <f>SUM(E41:P41)</f>
        <v>100</v>
      </c>
    </row>
    <row r="42" spans="1:19" x14ac:dyDescent="0.2">
      <c r="A42" s="36" t="str">
        <f>CONCATENATE($B$40,"|",B42)</f>
        <v>6|2</v>
      </c>
      <c r="B42" s="37" t="s">
        <v>25</v>
      </c>
      <c r="C42" s="32" t="s">
        <v>59</v>
      </c>
      <c r="D42" s="33">
        <v>2</v>
      </c>
      <c r="E42" s="34">
        <v>15</v>
      </c>
      <c r="F42" s="34">
        <v>25</v>
      </c>
      <c r="G42" s="34">
        <v>30</v>
      </c>
      <c r="H42" s="34">
        <v>25</v>
      </c>
      <c r="I42" s="34">
        <v>5</v>
      </c>
      <c r="J42" s="38"/>
      <c r="K42" s="38"/>
      <c r="L42" s="38"/>
      <c r="M42" s="38"/>
      <c r="N42" s="38"/>
      <c r="O42" s="38"/>
      <c r="P42" s="38"/>
      <c r="S42" s="4">
        <f t="shared" ref="S42:S51" si="6">SUM(E42:P42)</f>
        <v>100</v>
      </c>
    </row>
    <row r="43" spans="1:19" x14ac:dyDescent="0.2">
      <c r="A43" s="36" t="str">
        <f t="shared" ref="A43:A51" si="7">CONCATENATE($B$40,"|",B43)</f>
        <v>6|3</v>
      </c>
      <c r="B43" s="37" t="s">
        <v>29</v>
      </c>
      <c r="C43" s="32" t="s">
        <v>64</v>
      </c>
      <c r="D43" s="33">
        <v>3</v>
      </c>
      <c r="E43" s="39">
        <v>5</v>
      </c>
      <c r="F43" s="39">
        <v>20</v>
      </c>
      <c r="G43" s="39">
        <v>30</v>
      </c>
      <c r="H43" s="39">
        <v>25</v>
      </c>
      <c r="I43" s="39">
        <v>20</v>
      </c>
      <c r="J43" s="38"/>
      <c r="K43" s="38"/>
      <c r="L43" s="38"/>
      <c r="M43" s="38"/>
      <c r="N43" s="38"/>
      <c r="O43" s="38"/>
      <c r="P43" s="38"/>
      <c r="S43" s="4">
        <f t="shared" si="6"/>
        <v>100</v>
      </c>
    </row>
    <row r="44" spans="1:19" x14ac:dyDescent="0.2">
      <c r="A44" s="36" t="str">
        <f t="shared" si="7"/>
        <v>6|4</v>
      </c>
      <c r="B44" s="37" t="s">
        <v>31</v>
      </c>
      <c r="C44" s="32" t="s">
        <v>60</v>
      </c>
      <c r="D44" s="33">
        <v>4</v>
      </c>
      <c r="E44" s="39"/>
      <c r="F44" s="39">
        <v>5</v>
      </c>
      <c r="G44" s="39">
        <v>20</v>
      </c>
      <c r="H44" s="39">
        <v>30</v>
      </c>
      <c r="I44" s="39">
        <v>25</v>
      </c>
      <c r="J44" s="38">
        <v>20</v>
      </c>
      <c r="K44" s="38"/>
      <c r="L44" s="38"/>
      <c r="M44" s="38"/>
      <c r="N44" s="38"/>
      <c r="O44" s="38"/>
      <c r="P44" s="38"/>
      <c r="S44" s="4">
        <f t="shared" si="6"/>
        <v>100</v>
      </c>
    </row>
    <row r="45" spans="1:19" x14ac:dyDescent="0.2">
      <c r="A45" s="36" t="str">
        <f t="shared" si="7"/>
        <v>6|5</v>
      </c>
      <c r="B45" s="37" t="s">
        <v>24</v>
      </c>
      <c r="C45" s="32" t="s">
        <v>61</v>
      </c>
      <c r="D45" s="33">
        <v>5</v>
      </c>
      <c r="E45" s="39"/>
      <c r="F45" s="39">
        <v>15</v>
      </c>
      <c r="G45" s="39">
        <v>30</v>
      </c>
      <c r="H45" s="39">
        <v>30</v>
      </c>
      <c r="I45" s="39">
        <v>25</v>
      </c>
      <c r="J45" s="38"/>
      <c r="K45" s="38"/>
      <c r="L45" s="38"/>
      <c r="M45" s="38"/>
      <c r="N45" s="38"/>
      <c r="O45" s="38"/>
      <c r="P45" s="38"/>
      <c r="S45" s="4">
        <f t="shared" si="6"/>
        <v>100</v>
      </c>
    </row>
    <row r="46" spans="1:19" x14ac:dyDescent="0.2">
      <c r="A46" s="36" t="str">
        <f t="shared" si="7"/>
        <v>6|6</v>
      </c>
      <c r="B46" s="37" t="s">
        <v>32</v>
      </c>
      <c r="C46" s="32" t="s">
        <v>207</v>
      </c>
      <c r="D46" s="33">
        <v>3</v>
      </c>
      <c r="E46" s="39"/>
      <c r="F46" s="39">
        <v>5</v>
      </c>
      <c r="G46" s="39">
        <v>10</v>
      </c>
      <c r="H46" s="39">
        <v>30</v>
      </c>
      <c r="I46" s="39">
        <v>30</v>
      </c>
      <c r="J46" s="38">
        <v>25</v>
      </c>
      <c r="K46" s="38"/>
      <c r="L46" s="38"/>
      <c r="M46" s="38"/>
      <c r="N46" s="38"/>
      <c r="O46" s="38"/>
      <c r="P46" s="38"/>
      <c r="S46" s="4">
        <f t="shared" si="6"/>
        <v>100</v>
      </c>
    </row>
    <row r="47" spans="1:19" x14ac:dyDescent="0.2">
      <c r="A47" s="36" t="str">
        <f t="shared" si="7"/>
        <v>6|7</v>
      </c>
      <c r="B47" s="37" t="s">
        <v>58</v>
      </c>
      <c r="C47" s="32" t="s">
        <v>65</v>
      </c>
      <c r="D47" s="33">
        <v>5</v>
      </c>
      <c r="E47" s="39"/>
      <c r="F47" s="39"/>
      <c r="G47" s="39">
        <v>20</v>
      </c>
      <c r="H47" s="39">
        <v>20</v>
      </c>
      <c r="I47" s="39">
        <v>30</v>
      </c>
      <c r="J47" s="38">
        <v>30</v>
      </c>
      <c r="K47" s="38"/>
      <c r="L47" s="38"/>
      <c r="M47" s="38"/>
      <c r="N47" s="38"/>
      <c r="O47" s="38"/>
      <c r="P47" s="38"/>
      <c r="S47" s="4">
        <f t="shared" si="6"/>
        <v>100</v>
      </c>
    </row>
    <row r="48" spans="1:19" x14ac:dyDescent="0.2">
      <c r="A48" s="36" t="str">
        <f t="shared" si="7"/>
        <v>6|8</v>
      </c>
      <c r="B48" s="37" t="s">
        <v>45</v>
      </c>
      <c r="C48" s="32" t="s">
        <v>66</v>
      </c>
      <c r="D48" s="33">
        <v>6</v>
      </c>
      <c r="E48" s="39"/>
      <c r="F48" s="39"/>
      <c r="G48" s="39">
        <v>20</v>
      </c>
      <c r="H48" s="39">
        <v>30</v>
      </c>
      <c r="I48" s="39">
        <v>30</v>
      </c>
      <c r="J48" s="38">
        <v>20</v>
      </c>
      <c r="K48" s="38"/>
      <c r="L48" s="38"/>
      <c r="M48" s="38"/>
      <c r="N48" s="38"/>
      <c r="O48" s="38"/>
      <c r="P48" s="38"/>
      <c r="S48" s="4">
        <f t="shared" si="6"/>
        <v>100</v>
      </c>
    </row>
    <row r="49" spans="1:19" x14ac:dyDescent="0.2">
      <c r="A49" s="36" t="str">
        <f t="shared" si="7"/>
        <v>6|9</v>
      </c>
      <c r="B49" s="37" t="s">
        <v>67</v>
      </c>
      <c r="C49" s="32" t="s">
        <v>68</v>
      </c>
      <c r="D49" s="33">
        <v>6</v>
      </c>
      <c r="E49" s="39">
        <v>5</v>
      </c>
      <c r="F49" s="39">
        <v>15</v>
      </c>
      <c r="G49" s="39">
        <v>25</v>
      </c>
      <c r="H49" s="39">
        <v>25</v>
      </c>
      <c r="I49" s="39">
        <v>20</v>
      </c>
      <c r="J49" s="38">
        <v>10</v>
      </c>
      <c r="K49" s="38"/>
      <c r="L49" s="38"/>
      <c r="M49" s="38"/>
      <c r="N49" s="38"/>
      <c r="O49" s="38"/>
      <c r="P49" s="38"/>
      <c r="S49" s="4">
        <f t="shared" si="6"/>
        <v>100</v>
      </c>
    </row>
    <row r="50" spans="1:19" x14ac:dyDescent="0.2">
      <c r="A50" s="36" t="str">
        <f t="shared" si="7"/>
        <v>6|10</v>
      </c>
      <c r="B50" s="37" t="s">
        <v>69</v>
      </c>
      <c r="C50" s="32" t="s">
        <v>62</v>
      </c>
      <c r="D50" s="33"/>
      <c r="E50" s="39">
        <v>20</v>
      </c>
      <c r="F50" s="39">
        <v>30</v>
      </c>
      <c r="G50" s="39">
        <v>30</v>
      </c>
      <c r="H50" s="39">
        <v>15</v>
      </c>
      <c r="I50" s="39">
        <v>5</v>
      </c>
      <c r="J50" s="38"/>
      <c r="K50" s="38"/>
      <c r="L50" s="38"/>
      <c r="M50" s="38"/>
      <c r="N50" s="38"/>
      <c r="O50" s="38"/>
      <c r="P50" s="38"/>
      <c r="S50" s="4">
        <f t="shared" si="6"/>
        <v>100</v>
      </c>
    </row>
    <row r="51" spans="1:19" x14ac:dyDescent="0.2">
      <c r="A51" s="36" t="str">
        <f t="shared" si="7"/>
        <v>6|11</v>
      </c>
      <c r="B51" s="37" t="s">
        <v>79</v>
      </c>
      <c r="C51" s="32" t="s">
        <v>94</v>
      </c>
      <c r="D51" s="33"/>
      <c r="E51" s="39">
        <v>3</v>
      </c>
      <c r="F51" s="39">
        <v>12</v>
      </c>
      <c r="G51" s="39">
        <v>25</v>
      </c>
      <c r="H51" s="39">
        <v>28</v>
      </c>
      <c r="I51" s="39">
        <v>21</v>
      </c>
      <c r="J51" s="38">
        <v>11</v>
      </c>
      <c r="K51" s="38"/>
      <c r="L51" s="38"/>
      <c r="M51" s="38"/>
      <c r="N51" s="38"/>
      <c r="O51" s="38"/>
      <c r="P51" s="38"/>
      <c r="S51" s="4">
        <f t="shared" si="6"/>
        <v>100</v>
      </c>
    </row>
    <row r="52" spans="1:19" ht="5.45" customHeight="1" x14ac:dyDescent="0.2"/>
    <row r="53" spans="1:19" ht="13.5" thickBot="1" x14ac:dyDescent="0.25">
      <c r="A53" s="40" t="s">
        <v>9</v>
      </c>
      <c r="B53" s="41">
        <v>7</v>
      </c>
      <c r="C53" s="42"/>
      <c r="D53" s="43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9" ht="13.5" thickTop="1" x14ac:dyDescent="0.2">
      <c r="A54" s="44" t="str">
        <f>CONCATENATE($B$53,"|",B54)</f>
        <v>7|1</v>
      </c>
      <c r="B54" s="31">
        <v>1</v>
      </c>
      <c r="C54" s="32" t="s">
        <v>63</v>
      </c>
      <c r="D54" s="33">
        <v>1</v>
      </c>
      <c r="E54" s="34">
        <v>15</v>
      </c>
      <c r="F54" s="34">
        <v>30</v>
      </c>
      <c r="G54" s="34">
        <v>30</v>
      </c>
      <c r="H54" s="34">
        <v>20</v>
      </c>
      <c r="I54" s="34">
        <v>5</v>
      </c>
      <c r="J54" s="35"/>
      <c r="K54" s="35"/>
      <c r="L54" s="35"/>
      <c r="M54" s="35"/>
      <c r="N54" s="35"/>
      <c r="O54" s="35"/>
      <c r="P54" s="35"/>
      <c r="S54" s="4">
        <f>SUM(E54:P54)</f>
        <v>100</v>
      </c>
    </row>
    <row r="55" spans="1:19" x14ac:dyDescent="0.2">
      <c r="A55" s="36" t="str">
        <f>CONCATENATE($B$53,"|",B55)</f>
        <v>7|2</v>
      </c>
      <c r="B55" s="37" t="s">
        <v>25</v>
      </c>
      <c r="C55" s="32" t="s">
        <v>59</v>
      </c>
      <c r="D55" s="33">
        <v>2</v>
      </c>
      <c r="E55" s="34">
        <v>15</v>
      </c>
      <c r="F55" s="34">
        <v>20</v>
      </c>
      <c r="G55" s="34">
        <v>25</v>
      </c>
      <c r="H55" s="34">
        <v>25</v>
      </c>
      <c r="I55" s="34">
        <v>15</v>
      </c>
      <c r="J55" s="38"/>
      <c r="K55" s="38"/>
      <c r="L55" s="38"/>
      <c r="M55" s="38"/>
      <c r="N55" s="38"/>
      <c r="O55" s="38"/>
      <c r="P55" s="38"/>
      <c r="S55" s="4">
        <f t="shared" ref="S55:S64" si="8">SUM(E55:P55)</f>
        <v>100</v>
      </c>
    </row>
    <row r="56" spans="1:19" x14ac:dyDescent="0.2">
      <c r="A56" s="36" t="str">
        <f t="shared" ref="A56:A64" si="9">CONCATENATE($B$53,"|",B56)</f>
        <v>7|3</v>
      </c>
      <c r="B56" s="37" t="s">
        <v>29</v>
      </c>
      <c r="C56" s="32" t="s">
        <v>64</v>
      </c>
      <c r="D56" s="33">
        <v>3</v>
      </c>
      <c r="E56" s="39">
        <v>5</v>
      </c>
      <c r="F56" s="39">
        <v>15</v>
      </c>
      <c r="G56" s="39">
        <v>20</v>
      </c>
      <c r="H56" s="39">
        <v>25</v>
      </c>
      <c r="I56" s="39">
        <v>20</v>
      </c>
      <c r="J56" s="38">
        <v>15</v>
      </c>
      <c r="K56" s="38"/>
      <c r="L56" s="38"/>
      <c r="M56" s="38"/>
      <c r="N56" s="38"/>
      <c r="O56" s="38"/>
      <c r="P56" s="38"/>
      <c r="S56" s="4">
        <f t="shared" si="8"/>
        <v>100</v>
      </c>
    </row>
    <row r="57" spans="1:19" x14ac:dyDescent="0.2">
      <c r="A57" s="36" t="str">
        <f t="shared" si="9"/>
        <v>7|4</v>
      </c>
      <c r="B57" s="37" t="s">
        <v>31</v>
      </c>
      <c r="C57" s="32" t="s">
        <v>60</v>
      </c>
      <c r="D57" s="33">
        <v>4</v>
      </c>
      <c r="E57" s="39"/>
      <c r="F57" s="39"/>
      <c r="G57" s="39">
        <v>15</v>
      </c>
      <c r="H57" s="39">
        <v>25</v>
      </c>
      <c r="I57" s="39">
        <v>25</v>
      </c>
      <c r="J57" s="38">
        <v>25</v>
      </c>
      <c r="K57" s="38">
        <v>10</v>
      </c>
      <c r="L57" s="38"/>
      <c r="M57" s="38"/>
      <c r="N57" s="38"/>
      <c r="O57" s="38"/>
      <c r="P57" s="38"/>
      <c r="S57" s="4">
        <f t="shared" si="8"/>
        <v>100</v>
      </c>
    </row>
    <row r="58" spans="1:19" x14ac:dyDescent="0.2">
      <c r="A58" s="36" t="str">
        <f t="shared" si="9"/>
        <v>7|5</v>
      </c>
      <c r="B58" s="37" t="s">
        <v>24</v>
      </c>
      <c r="C58" s="32" t="s">
        <v>61</v>
      </c>
      <c r="D58" s="33">
        <v>5</v>
      </c>
      <c r="E58" s="39"/>
      <c r="F58" s="39">
        <v>10</v>
      </c>
      <c r="G58" s="39">
        <v>15</v>
      </c>
      <c r="H58" s="39">
        <v>30</v>
      </c>
      <c r="I58" s="39">
        <v>30</v>
      </c>
      <c r="J58" s="38">
        <v>15</v>
      </c>
      <c r="K58" s="38"/>
      <c r="L58" s="38"/>
      <c r="M58" s="38"/>
      <c r="N58" s="38"/>
      <c r="O58" s="38"/>
      <c r="P58" s="38"/>
      <c r="S58" s="4">
        <f t="shared" si="8"/>
        <v>100</v>
      </c>
    </row>
    <row r="59" spans="1:19" x14ac:dyDescent="0.2">
      <c r="A59" s="36" t="str">
        <f t="shared" si="9"/>
        <v>7|6</v>
      </c>
      <c r="B59" s="37" t="s">
        <v>32</v>
      </c>
      <c r="C59" s="32" t="s">
        <v>207</v>
      </c>
      <c r="D59" s="33">
        <v>3</v>
      </c>
      <c r="E59" s="39"/>
      <c r="F59" s="39">
        <v>5</v>
      </c>
      <c r="G59" s="39">
        <v>10</v>
      </c>
      <c r="H59" s="39">
        <v>25</v>
      </c>
      <c r="I59" s="39">
        <v>25</v>
      </c>
      <c r="J59" s="38">
        <v>20</v>
      </c>
      <c r="K59" s="38">
        <v>15</v>
      </c>
      <c r="L59" s="38"/>
      <c r="M59" s="38"/>
      <c r="N59" s="38"/>
      <c r="O59" s="38"/>
      <c r="P59" s="38"/>
      <c r="S59" s="4">
        <f t="shared" si="8"/>
        <v>100</v>
      </c>
    </row>
    <row r="60" spans="1:19" x14ac:dyDescent="0.2">
      <c r="A60" s="36" t="str">
        <f t="shared" si="9"/>
        <v>7|7</v>
      </c>
      <c r="B60" s="37" t="s">
        <v>58</v>
      </c>
      <c r="C60" s="32" t="s">
        <v>65</v>
      </c>
      <c r="D60" s="33">
        <v>5</v>
      </c>
      <c r="E60" s="39"/>
      <c r="F60" s="39"/>
      <c r="G60" s="39">
        <v>15</v>
      </c>
      <c r="H60" s="39">
        <v>15</v>
      </c>
      <c r="I60" s="39">
        <v>25</v>
      </c>
      <c r="J60" s="39">
        <v>25</v>
      </c>
      <c r="K60" s="38">
        <v>20</v>
      </c>
      <c r="L60" s="38"/>
      <c r="M60" s="38"/>
      <c r="N60" s="38"/>
      <c r="O60" s="38"/>
      <c r="P60" s="38"/>
      <c r="S60" s="4">
        <f t="shared" si="8"/>
        <v>100</v>
      </c>
    </row>
    <row r="61" spans="1:19" x14ac:dyDescent="0.2">
      <c r="A61" s="36" t="str">
        <f t="shared" si="9"/>
        <v>7|8</v>
      </c>
      <c r="B61" s="37" t="s">
        <v>45</v>
      </c>
      <c r="C61" s="32" t="s">
        <v>66</v>
      </c>
      <c r="D61" s="33">
        <v>6</v>
      </c>
      <c r="E61" s="39"/>
      <c r="F61" s="39"/>
      <c r="G61" s="39">
        <v>10</v>
      </c>
      <c r="H61" s="39">
        <v>20</v>
      </c>
      <c r="I61" s="39">
        <v>20</v>
      </c>
      <c r="J61" s="38">
        <v>30</v>
      </c>
      <c r="K61" s="38">
        <v>20</v>
      </c>
      <c r="L61" s="38"/>
      <c r="M61" s="38"/>
      <c r="N61" s="38"/>
      <c r="O61" s="38"/>
      <c r="P61" s="38"/>
      <c r="S61" s="4">
        <f t="shared" si="8"/>
        <v>100</v>
      </c>
    </row>
    <row r="62" spans="1:19" x14ac:dyDescent="0.2">
      <c r="A62" s="36" t="str">
        <f t="shared" si="9"/>
        <v>7|9</v>
      </c>
      <c r="B62" s="37" t="s">
        <v>67</v>
      </c>
      <c r="C62" s="32" t="s">
        <v>68</v>
      </c>
      <c r="D62" s="33">
        <v>6</v>
      </c>
      <c r="E62" s="39">
        <v>5</v>
      </c>
      <c r="F62" s="39">
        <v>10</v>
      </c>
      <c r="G62" s="39">
        <v>20</v>
      </c>
      <c r="H62" s="39">
        <v>20</v>
      </c>
      <c r="I62" s="39">
        <v>20</v>
      </c>
      <c r="J62" s="38">
        <v>15</v>
      </c>
      <c r="K62" s="38">
        <v>10</v>
      </c>
      <c r="L62" s="38"/>
      <c r="M62" s="38"/>
      <c r="N62" s="38"/>
      <c r="O62" s="38"/>
      <c r="P62" s="38"/>
      <c r="S62" s="4">
        <f t="shared" si="8"/>
        <v>100</v>
      </c>
    </row>
    <row r="63" spans="1:19" x14ac:dyDescent="0.2">
      <c r="A63" s="36" t="str">
        <f t="shared" si="9"/>
        <v>7|10</v>
      </c>
      <c r="B63" s="37" t="s">
        <v>69</v>
      </c>
      <c r="C63" s="32" t="s">
        <v>62</v>
      </c>
      <c r="D63" s="33"/>
      <c r="E63" s="39">
        <v>15</v>
      </c>
      <c r="F63" s="39">
        <v>25</v>
      </c>
      <c r="G63" s="39">
        <v>25</v>
      </c>
      <c r="H63" s="39">
        <v>20</v>
      </c>
      <c r="I63" s="39">
        <v>10</v>
      </c>
      <c r="J63" s="38">
        <v>5</v>
      </c>
      <c r="K63" s="38"/>
      <c r="L63" s="38"/>
      <c r="M63" s="38"/>
      <c r="N63" s="38"/>
      <c r="O63" s="38"/>
      <c r="P63" s="38"/>
      <c r="S63" s="4">
        <f t="shared" si="8"/>
        <v>100</v>
      </c>
    </row>
    <row r="64" spans="1:19" x14ac:dyDescent="0.2">
      <c r="A64" s="36" t="str">
        <f t="shared" si="9"/>
        <v>7|11</v>
      </c>
      <c r="B64" s="37" t="s">
        <v>79</v>
      </c>
      <c r="C64" s="32" t="s">
        <v>94</v>
      </c>
      <c r="D64" s="33"/>
      <c r="E64" s="39">
        <v>2</v>
      </c>
      <c r="F64" s="39">
        <v>8</v>
      </c>
      <c r="G64" s="39">
        <v>18</v>
      </c>
      <c r="H64" s="39">
        <v>20</v>
      </c>
      <c r="I64" s="39">
        <v>20</v>
      </c>
      <c r="J64" s="38">
        <v>20</v>
      </c>
      <c r="K64" s="38">
        <v>12</v>
      </c>
      <c r="L64" s="38"/>
      <c r="M64" s="38"/>
      <c r="N64" s="38"/>
      <c r="O64" s="38"/>
      <c r="P64" s="38"/>
      <c r="S64" s="4">
        <f t="shared" si="8"/>
        <v>100</v>
      </c>
    </row>
    <row r="65" spans="1:19" ht="5.45" customHeight="1" x14ac:dyDescent="0.2"/>
    <row r="66" spans="1:19" ht="13.5" thickBot="1" x14ac:dyDescent="0.25">
      <c r="A66" s="40" t="s">
        <v>9</v>
      </c>
      <c r="B66" s="41">
        <v>8</v>
      </c>
      <c r="C66" s="42"/>
      <c r="D66" s="43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9" ht="13.5" thickTop="1" x14ac:dyDescent="0.2">
      <c r="A67" s="44" t="str">
        <f>CONCATENATE($B$66,"|",B67)</f>
        <v>8|1</v>
      </c>
      <c r="B67" s="31">
        <v>1</v>
      </c>
      <c r="C67" s="32" t="s">
        <v>63</v>
      </c>
      <c r="D67" s="33">
        <v>1</v>
      </c>
      <c r="E67" s="34">
        <v>15</v>
      </c>
      <c r="F67" s="34">
        <v>20</v>
      </c>
      <c r="G67" s="34">
        <v>25</v>
      </c>
      <c r="H67" s="34">
        <v>25</v>
      </c>
      <c r="I67" s="34">
        <v>10</v>
      </c>
      <c r="J67" s="35">
        <v>5</v>
      </c>
      <c r="K67" s="35"/>
      <c r="L67" s="35"/>
      <c r="M67" s="35"/>
      <c r="N67" s="35"/>
      <c r="O67" s="35"/>
      <c r="P67" s="35"/>
      <c r="S67" s="4">
        <f>SUM(E67:P67)</f>
        <v>100</v>
      </c>
    </row>
    <row r="68" spans="1:19" x14ac:dyDescent="0.2">
      <c r="A68" s="36" t="str">
        <f>CONCATENATE($B$66,"|",B68)</f>
        <v>8|2</v>
      </c>
      <c r="B68" s="37" t="s">
        <v>25</v>
      </c>
      <c r="C68" s="32" t="s">
        <v>59</v>
      </c>
      <c r="D68" s="33">
        <v>2</v>
      </c>
      <c r="E68" s="34">
        <v>15</v>
      </c>
      <c r="F68" s="34">
        <v>20</v>
      </c>
      <c r="G68" s="34">
        <v>25</v>
      </c>
      <c r="H68" s="34">
        <v>25</v>
      </c>
      <c r="I68" s="34">
        <v>10</v>
      </c>
      <c r="J68" s="38">
        <v>5</v>
      </c>
      <c r="K68" s="38"/>
      <c r="L68" s="38"/>
      <c r="M68" s="38"/>
      <c r="N68" s="38"/>
      <c r="O68" s="38"/>
      <c r="P68" s="38"/>
      <c r="S68" s="4">
        <f t="shared" ref="S68:S77" si="10">SUM(E68:P68)</f>
        <v>100</v>
      </c>
    </row>
    <row r="69" spans="1:19" x14ac:dyDescent="0.2">
      <c r="A69" s="36" t="str">
        <f t="shared" ref="A69:A77" si="11">CONCATENATE($B$66,"|",B69)</f>
        <v>8|3</v>
      </c>
      <c r="B69" s="37" t="s">
        <v>29</v>
      </c>
      <c r="C69" s="32" t="s">
        <v>64</v>
      </c>
      <c r="D69" s="33">
        <v>3</v>
      </c>
      <c r="E69" s="39">
        <v>5</v>
      </c>
      <c r="F69" s="39">
        <v>10</v>
      </c>
      <c r="G69" s="39">
        <v>15</v>
      </c>
      <c r="H69" s="39">
        <v>20</v>
      </c>
      <c r="I69" s="39">
        <v>20</v>
      </c>
      <c r="J69" s="38">
        <v>20</v>
      </c>
      <c r="K69" s="38">
        <v>10</v>
      </c>
      <c r="L69" s="38"/>
      <c r="M69" s="38"/>
      <c r="N69" s="38"/>
      <c r="O69" s="38"/>
      <c r="P69" s="38"/>
      <c r="S69" s="4">
        <f t="shared" si="10"/>
        <v>100</v>
      </c>
    </row>
    <row r="70" spans="1:19" x14ac:dyDescent="0.2">
      <c r="A70" s="36" t="str">
        <f t="shared" si="11"/>
        <v>8|4</v>
      </c>
      <c r="B70" s="37" t="s">
        <v>31</v>
      </c>
      <c r="C70" s="32" t="s">
        <v>60</v>
      </c>
      <c r="D70" s="33">
        <v>4</v>
      </c>
      <c r="E70" s="39"/>
      <c r="F70" s="39"/>
      <c r="G70" s="39">
        <v>10</v>
      </c>
      <c r="H70" s="39">
        <v>25</v>
      </c>
      <c r="I70" s="39">
        <v>25</v>
      </c>
      <c r="J70" s="38">
        <v>20</v>
      </c>
      <c r="K70" s="38">
        <v>10</v>
      </c>
      <c r="L70" s="38">
        <v>10</v>
      </c>
      <c r="M70" s="38"/>
      <c r="N70" s="38"/>
      <c r="O70" s="38"/>
      <c r="P70" s="38"/>
      <c r="S70" s="4">
        <f t="shared" si="10"/>
        <v>100</v>
      </c>
    </row>
    <row r="71" spans="1:19" x14ac:dyDescent="0.2">
      <c r="A71" s="36" t="str">
        <f t="shared" si="11"/>
        <v>8|5</v>
      </c>
      <c r="B71" s="37" t="s">
        <v>24</v>
      </c>
      <c r="C71" s="32" t="s">
        <v>61</v>
      </c>
      <c r="D71" s="33">
        <v>5</v>
      </c>
      <c r="E71" s="39"/>
      <c r="F71" s="39">
        <v>5</v>
      </c>
      <c r="G71" s="39">
        <v>15</v>
      </c>
      <c r="H71" s="39">
        <v>25</v>
      </c>
      <c r="I71" s="39">
        <v>25</v>
      </c>
      <c r="J71" s="38">
        <v>15</v>
      </c>
      <c r="K71" s="38">
        <v>15</v>
      </c>
      <c r="L71" s="38"/>
      <c r="M71" s="38"/>
      <c r="N71" s="38"/>
      <c r="O71" s="38"/>
      <c r="P71" s="38"/>
      <c r="S71" s="4">
        <f t="shared" si="10"/>
        <v>100</v>
      </c>
    </row>
    <row r="72" spans="1:19" x14ac:dyDescent="0.2">
      <c r="A72" s="36" t="str">
        <f t="shared" si="11"/>
        <v>8|6</v>
      </c>
      <c r="B72" s="37" t="s">
        <v>32</v>
      </c>
      <c r="C72" s="32" t="s">
        <v>207</v>
      </c>
      <c r="D72" s="33">
        <v>3</v>
      </c>
      <c r="E72" s="39"/>
      <c r="F72" s="39"/>
      <c r="G72" s="39">
        <v>5</v>
      </c>
      <c r="H72" s="39">
        <v>20</v>
      </c>
      <c r="I72" s="39">
        <v>20</v>
      </c>
      <c r="J72" s="38">
        <v>25</v>
      </c>
      <c r="K72" s="38">
        <v>20</v>
      </c>
      <c r="L72" s="38">
        <v>10</v>
      </c>
      <c r="M72" s="38"/>
      <c r="N72" s="38"/>
      <c r="O72" s="38"/>
      <c r="P72" s="38"/>
      <c r="S72" s="4">
        <f t="shared" si="10"/>
        <v>100</v>
      </c>
    </row>
    <row r="73" spans="1:19" x14ac:dyDescent="0.2">
      <c r="A73" s="36" t="str">
        <f t="shared" si="11"/>
        <v>8|7</v>
      </c>
      <c r="B73" s="37" t="s">
        <v>58</v>
      </c>
      <c r="C73" s="32" t="s">
        <v>65</v>
      </c>
      <c r="D73" s="33">
        <v>5</v>
      </c>
      <c r="E73" s="39"/>
      <c r="F73" s="39"/>
      <c r="G73" s="39">
        <v>5</v>
      </c>
      <c r="H73" s="39">
        <v>15</v>
      </c>
      <c r="I73" s="39">
        <v>20</v>
      </c>
      <c r="J73" s="39">
        <v>25</v>
      </c>
      <c r="K73" s="39">
        <v>25</v>
      </c>
      <c r="L73" s="39">
        <v>10</v>
      </c>
      <c r="M73" s="38"/>
      <c r="N73" s="38"/>
      <c r="O73" s="38"/>
      <c r="P73" s="38"/>
      <c r="S73" s="4">
        <f t="shared" si="10"/>
        <v>100</v>
      </c>
    </row>
    <row r="74" spans="1:19" x14ac:dyDescent="0.2">
      <c r="A74" s="36" t="str">
        <f t="shared" si="11"/>
        <v>8|8</v>
      </c>
      <c r="B74" s="37" t="s">
        <v>45</v>
      </c>
      <c r="C74" s="32" t="s">
        <v>66</v>
      </c>
      <c r="D74" s="33">
        <v>6</v>
      </c>
      <c r="E74" s="39"/>
      <c r="F74" s="39"/>
      <c r="G74" s="39"/>
      <c r="H74" s="39">
        <v>20</v>
      </c>
      <c r="I74" s="39">
        <v>20</v>
      </c>
      <c r="J74" s="38">
        <v>30</v>
      </c>
      <c r="K74" s="38">
        <v>20</v>
      </c>
      <c r="L74" s="38">
        <v>10</v>
      </c>
      <c r="M74" s="38"/>
      <c r="N74" s="38"/>
      <c r="O74" s="38"/>
      <c r="P74" s="38"/>
      <c r="S74" s="4">
        <f t="shared" si="10"/>
        <v>100</v>
      </c>
    </row>
    <row r="75" spans="1:19" x14ac:dyDescent="0.2">
      <c r="A75" s="36" t="str">
        <f t="shared" si="11"/>
        <v>8|9</v>
      </c>
      <c r="B75" s="37" t="s">
        <v>67</v>
      </c>
      <c r="C75" s="32" t="s">
        <v>68</v>
      </c>
      <c r="D75" s="33">
        <v>6</v>
      </c>
      <c r="E75" s="39">
        <v>5</v>
      </c>
      <c r="F75" s="39">
        <v>5</v>
      </c>
      <c r="G75" s="39">
        <v>10</v>
      </c>
      <c r="H75" s="39">
        <v>15</v>
      </c>
      <c r="I75" s="39">
        <v>20</v>
      </c>
      <c r="J75" s="38">
        <v>20</v>
      </c>
      <c r="K75" s="38">
        <v>15</v>
      </c>
      <c r="L75" s="38">
        <v>10</v>
      </c>
      <c r="M75" s="38"/>
      <c r="N75" s="38"/>
      <c r="O75" s="38"/>
      <c r="P75" s="38"/>
      <c r="S75" s="4">
        <f t="shared" si="10"/>
        <v>100</v>
      </c>
    </row>
    <row r="76" spans="1:19" x14ac:dyDescent="0.2">
      <c r="A76" s="36" t="str">
        <f t="shared" si="11"/>
        <v>8|10</v>
      </c>
      <c r="B76" s="37" t="s">
        <v>69</v>
      </c>
      <c r="C76" s="32" t="s">
        <v>62</v>
      </c>
      <c r="D76" s="33"/>
      <c r="E76" s="39">
        <v>15</v>
      </c>
      <c r="F76" s="39">
        <v>20</v>
      </c>
      <c r="G76" s="39">
        <v>20</v>
      </c>
      <c r="H76" s="39">
        <v>20</v>
      </c>
      <c r="I76" s="39">
        <v>15</v>
      </c>
      <c r="J76" s="38">
        <v>10</v>
      </c>
      <c r="K76" s="38"/>
      <c r="L76" s="38"/>
      <c r="M76" s="38"/>
      <c r="N76" s="38"/>
      <c r="O76" s="38"/>
      <c r="P76" s="38"/>
      <c r="S76" s="4">
        <f t="shared" si="10"/>
        <v>100</v>
      </c>
    </row>
    <row r="77" spans="1:19" x14ac:dyDescent="0.2">
      <c r="A77" s="36" t="str">
        <f t="shared" si="11"/>
        <v>8|11</v>
      </c>
      <c r="B77" s="37" t="s">
        <v>79</v>
      </c>
      <c r="C77" s="32" t="s">
        <v>94</v>
      </c>
      <c r="D77" s="33"/>
      <c r="E77" s="39">
        <v>2</v>
      </c>
      <c r="F77" s="39">
        <v>2</v>
      </c>
      <c r="G77" s="39">
        <v>13</v>
      </c>
      <c r="H77" s="39">
        <v>15</v>
      </c>
      <c r="I77" s="39">
        <v>15</v>
      </c>
      <c r="J77" s="38">
        <v>22</v>
      </c>
      <c r="K77" s="38">
        <v>23</v>
      </c>
      <c r="L77" s="38">
        <v>8</v>
      </c>
      <c r="M77" s="38"/>
      <c r="N77" s="38"/>
      <c r="O77" s="38"/>
      <c r="P77" s="38"/>
      <c r="S77" s="4">
        <f t="shared" si="10"/>
        <v>100</v>
      </c>
    </row>
    <row r="78" spans="1:19" ht="5.45" customHeight="1" x14ac:dyDescent="0.2"/>
    <row r="79" spans="1:19" ht="13.5" thickBot="1" x14ac:dyDescent="0.25">
      <c r="A79" s="40" t="s">
        <v>9</v>
      </c>
      <c r="B79" s="41">
        <v>9</v>
      </c>
      <c r="C79" s="42"/>
      <c r="D79" s="43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9" ht="13.5" thickTop="1" x14ac:dyDescent="0.2">
      <c r="A80" s="44" t="str">
        <f>CONCATENATE($B$79,"|",B80)</f>
        <v>9|1</v>
      </c>
      <c r="B80" s="31">
        <v>1</v>
      </c>
      <c r="C80" s="32" t="s">
        <v>63</v>
      </c>
      <c r="D80" s="33">
        <v>1</v>
      </c>
      <c r="E80" s="34">
        <v>15</v>
      </c>
      <c r="F80" s="34">
        <v>15</v>
      </c>
      <c r="G80" s="34">
        <v>20</v>
      </c>
      <c r="H80" s="34">
        <v>20</v>
      </c>
      <c r="I80" s="34">
        <v>20</v>
      </c>
      <c r="J80" s="35">
        <v>10</v>
      </c>
      <c r="K80" s="35"/>
      <c r="L80" s="35"/>
      <c r="M80" s="35"/>
      <c r="N80" s="35"/>
      <c r="O80" s="35"/>
      <c r="P80" s="35"/>
      <c r="S80" s="4">
        <f>SUM(E80:P80)</f>
        <v>100</v>
      </c>
    </row>
    <row r="81" spans="1:19" x14ac:dyDescent="0.2">
      <c r="A81" s="36" t="str">
        <f>CONCATENATE($B$79,"|",B81)</f>
        <v>9|2</v>
      </c>
      <c r="B81" s="37" t="s">
        <v>25</v>
      </c>
      <c r="C81" s="32" t="s">
        <v>59</v>
      </c>
      <c r="D81" s="33">
        <v>2</v>
      </c>
      <c r="E81" s="34">
        <v>10</v>
      </c>
      <c r="F81" s="34">
        <v>15</v>
      </c>
      <c r="G81" s="34">
        <v>20</v>
      </c>
      <c r="H81" s="34">
        <v>20</v>
      </c>
      <c r="I81" s="34">
        <v>15</v>
      </c>
      <c r="J81" s="38">
        <v>15</v>
      </c>
      <c r="K81" s="38">
        <v>5</v>
      </c>
      <c r="L81" s="38"/>
      <c r="M81" s="38"/>
      <c r="N81" s="38"/>
      <c r="O81" s="38"/>
      <c r="P81" s="38"/>
      <c r="S81" s="4">
        <f t="shared" ref="S81:S90" si="12">SUM(E81:P81)</f>
        <v>100</v>
      </c>
    </row>
    <row r="82" spans="1:19" x14ac:dyDescent="0.2">
      <c r="A82" s="36" t="str">
        <f t="shared" ref="A82:A90" si="13">CONCATENATE($B$79,"|",B82)</f>
        <v>9|3</v>
      </c>
      <c r="B82" s="37" t="s">
        <v>29</v>
      </c>
      <c r="C82" s="32" t="s">
        <v>64</v>
      </c>
      <c r="D82" s="33">
        <v>3</v>
      </c>
      <c r="E82" s="39">
        <v>5</v>
      </c>
      <c r="F82" s="39">
        <v>10</v>
      </c>
      <c r="G82" s="39">
        <v>15</v>
      </c>
      <c r="H82" s="39">
        <v>20</v>
      </c>
      <c r="I82" s="39">
        <v>20</v>
      </c>
      <c r="J82" s="38">
        <v>10</v>
      </c>
      <c r="K82" s="38">
        <v>10</v>
      </c>
      <c r="L82" s="38">
        <v>10</v>
      </c>
      <c r="M82" s="38"/>
      <c r="N82" s="38"/>
      <c r="O82" s="38"/>
      <c r="P82" s="38"/>
      <c r="S82" s="4">
        <f t="shared" si="12"/>
        <v>100</v>
      </c>
    </row>
    <row r="83" spans="1:19" x14ac:dyDescent="0.2">
      <c r="A83" s="36" t="str">
        <f t="shared" si="13"/>
        <v>9|4</v>
      </c>
      <c r="B83" s="37" t="s">
        <v>31</v>
      </c>
      <c r="C83" s="32" t="s">
        <v>60</v>
      </c>
      <c r="D83" s="33">
        <v>4</v>
      </c>
      <c r="E83" s="39"/>
      <c r="F83" s="39"/>
      <c r="G83" s="39">
        <v>5</v>
      </c>
      <c r="H83" s="39">
        <v>15</v>
      </c>
      <c r="I83" s="39">
        <v>20</v>
      </c>
      <c r="J83" s="38">
        <v>20</v>
      </c>
      <c r="K83" s="38">
        <v>20</v>
      </c>
      <c r="L83" s="38">
        <v>15</v>
      </c>
      <c r="M83" s="38">
        <v>5</v>
      </c>
      <c r="N83" s="38"/>
      <c r="O83" s="38"/>
      <c r="P83" s="38"/>
      <c r="S83" s="4">
        <f t="shared" si="12"/>
        <v>100</v>
      </c>
    </row>
    <row r="84" spans="1:19" x14ac:dyDescent="0.2">
      <c r="A84" s="36" t="str">
        <f t="shared" si="13"/>
        <v>9|5</v>
      </c>
      <c r="B84" s="37" t="s">
        <v>24</v>
      </c>
      <c r="C84" s="32" t="s">
        <v>61</v>
      </c>
      <c r="D84" s="33">
        <v>5</v>
      </c>
      <c r="E84" s="39"/>
      <c r="F84" s="39">
        <v>5</v>
      </c>
      <c r="G84" s="39">
        <v>10</v>
      </c>
      <c r="H84" s="39">
        <v>15</v>
      </c>
      <c r="I84" s="39">
        <v>20</v>
      </c>
      <c r="J84" s="38">
        <v>20</v>
      </c>
      <c r="K84" s="38">
        <v>20</v>
      </c>
      <c r="L84" s="38">
        <v>10</v>
      </c>
      <c r="M84" s="38"/>
      <c r="N84" s="38"/>
      <c r="O84" s="38"/>
      <c r="P84" s="38"/>
      <c r="S84" s="4">
        <f t="shared" si="12"/>
        <v>100</v>
      </c>
    </row>
    <row r="85" spans="1:19" x14ac:dyDescent="0.2">
      <c r="A85" s="36" t="str">
        <f t="shared" si="13"/>
        <v>9|6</v>
      </c>
      <c r="B85" s="37" t="s">
        <v>32</v>
      </c>
      <c r="C85" s="32" t="s">
        <v>207</v>
      </c>
      <c r="D85" s="33">
        <v>3</v>
      </c>
      <c r="E85" s="39"/>
      <c r="F85" s="39"/>
      <c r="G85" s="39">
        <v>5</v>
      </c>
      <c r="H85" s="39">
        <v>10</v>
      </c>
      <c r="I85" s="39">
        <v>20</v>
      </c>
      <c r="J85" s="38">
        <v>20</v>
      </c>
      <c r="K85" s="38">
        <v>20</v>
      </c>
      <c r="L85" s="38">
        <v>15</v>
      </c>
      <c r="M85" s="38">
        <v>10</v>
      </c>
      <c r="N85" s="38"/>
      <c r="O85" s="38"/>
      <c r="P85" s="38"/>
      <c r="S85" s="4">
        <f t="shared" si="12"/>
        <v>100</v>
      </c>
    </row>
    <row r="86" spans="1:19" x14ac:dyDescent="0.2">
      <c r="A86" s="36" t="str">
        <f t="shared" si="13"/>
        <v>9|7</v>
      </c>
      <c r="B86" s="37" t="s">
        <v>58</v>
      </c>
      <c r="C86" s="32" t="s">
        <v>65</v>
      </c>
      <c r="D86" s="33">
        <v>5</v>
      </c>
      <c r="E86" s="39"/>
      <c r="F86" s="39"/>
      <c r="G86" s="39"/>
      <c r="H86" s="39">
        <v>15</v>
      </c>
      <c r="I86" s="39">
        <v>15</v>
      </c>
      <c r="J86" s="38">
        <v>15</v>
      </c>
      <c r="K86" s="38">
        <v>20</v>
      </c>
      <c r="L86" s="38">
        <v>20</v>
      </c>
      <c r="M86" s="38">
        <v>15</v>
      </c>
      <c r="N86" s="38"/>
      <c r="O86" s="38"/>
      <c r="P86" s="38"/>
      <c r="S86" s="4">
        <f t="shared" si="12"/>
        <v>100</v>
      </c>
    </row>
    <row r="87" spans="1:19" x14ac:dyDescent="0.2">
      <c r="A87" s="36" t="str">
        <f t="shared" si="13"/>
        <v>9|8</v>
      </c>
      <c r="B87" s="37" t="s">
        <v>45</v>
      </c>
      <c r="C87" s="32" t="s">
        <v>66</v>
      </c>
      <c r="D87" s="33">
        <v>6</v>
      </c>
      <c r="E87" s="39"/>
      <c r="F87" s="39"/>
      <c r="G87" s="39"/>
      <c r="H87" s="39">
        <v>10</v>
      </c>
      <c r="I87" s="39">
        <v>20</v>
      </c>
      <c r="J87" s="38">
        <v>30</v>
      </c>
      <c r="K87" s="38">
        <v>20</v>
      </c>
      <c r="L87" s="38">
        <v>10</v>
      </c>
      <c r="M87" s="38">
        <v>10</v>
      </c>
      <c r="N87" s="38"/>
      <c r="O87" s="38"/>
      <c r="P87" s="38"/>
      <c r="S87" s="4">
        <f t="shared" si="12"/>
        <v>100</v>
      </c>
    </row>
    <row r="88" spans="1:19" x14ac:dyDescent="0.2">
      <c r="A88" s="36" t="str">
        <f t="shared" si="13"/>
        <v>9|9</v>
      </c>
      <c r="B88" s="37" t="s">
        <v>67</v>
      </c>
      <c r="C88" s="32" t="s">
        <v>68</v>
      </c>
      <c r="D88" s="33">
        <v>6</v>
      </c>
      <c r="E88" s="39">
        <v>5</v>
      </c>
      <c r="F88" s="39">
        <v>5</v>
      </c>
      <c r="G88" s="39">
        <v>10</v>
      </c>
      <c r="H88" s="39">
        <v>15</v>
      </c>
      <c r="I88" s="39">
        <v>20</v>
      </c>
      <c r="J88" s="38">
        <v>15</v>
      </c>
      <c r="K88" s="38">
        <v>15</v>
      </c>
      <c r="L88" s="38">
        <v>15</v>
      </c>
      <c r="M88" s="38"/>
      <c r="N88" s="38"/>
      <c r="O88" s="38"/>
      <c r="P88" s="38"/>
      <c r="S88" s="4">
        <f t="shared" si="12"/>
        <v>100</v>
      </c>
    </row>
    <row r="89" spans="1:19" x14ac:dyDescent="0.2">
      <c r="A89" s="36" t="str">
        <f t="shared" si="13"/>
        <v>9|10</v>
      </c>
      <c r="B89" s="37" t="s">
        <v>69</v>
      </c>
      <c r="C89" s="32" t="s">
        <v>62</v>
      </c>
      <c r="D89" s="33"/>
      <c r="E89" s="39">
        <v>10</v>
      </c>
      <c r="F89" s="39">
        <v>15</v>
      </c>
      <c r="G89" s="39">
        <v>20</v>
      </c>
      <c r="H89" s="39">
        <v>20</v>
      </c>
      <c r="I89" s="39">
        <v>20</v>
      </c>
      <c r="J89" s="38">
        <v>10</v>
      </c>
      <c r="K89" s="38">
        <v>5</v>
      </c>
      <c r="L89" s="38"/>
      <c r="M89" s="38"/>
      <c r="N89" s="38"/>
      <c r="O89" s="38"/>
      <c r="P89" s="38"/>
      <c r="S89" s="4">
        <f t="shared" si="12"/>
        <v>100</v>
      </c>
    </row>
    <row r="90" spans="1:19" x14ac:dyDescent="0.2">
      <c r="A90" s="36" t="str">
        <f t="shared" si="13"/>
        <v>9|11</v>
      </c>
      <c r="B90" s="37" t="s">
        <v>79</v>
      </c>
      <c r="C90" s="32" t="s">
        <v>94</v>
      </c>
      <c r="D90" s="33"/>
      <c r="E90" s="39">
        <v>3</v>
      </c>
      <c r="F90" s="39">
        <v>5</v>
      </c>
      <c r="G90" s="39">
        <v>11</v>
      </c>
      <c r="H90" s="39">
        <v>15</v>
      </c>
      <c r="I90" s="39">
        <v>20</v>
      </c>
      <c r="J90" s="38">
        <v>16</v>
      </c>
      <c r="K90" s="38">
        <v>14</v>
      </c>
      <c r="L90" s="38">
        <v>10</v>
      </c>
      <c r="M90" s="38">
        <v>6</v>
      </c>
      <c r="N90" s="38"/>
      <c r="O90" s="38"/>
      <c r="P90" s="38"/>
      <c r="S90" s="4">
        <f t="shared" si="12"/>
        <v>100</v>
      </c>
    </row>
    <row r="91" spans="1:19" ht="5.45" customHeight="1" x14ac:dyDescent="0.2"/>
    <row r="92" spans="1:19" ht="13.5" thickBot="1" x14ac:dyDescent="0.25">
      <c r="A92" s="40" t="s">
        <v>9</v>
      </c>
      <c r="B92" s="41">
        <v>10</v>
      </c>
      <c r="C92" s="42"/>
      <c r="D92" s="43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9" ht="13.5" thickTop="1" x14ac:dyDescent="0.2">
      <c r="A93" s="44" t="str">
        <f>CONCATENATE($B$92,"|",B93)</f>
        <v>10|1</v>
      </c>
      <c r="B93" s="31">
        <v>1</v>
      </c>
      <c r="C93" s="32" t="s">
        <v>63</v>
      </c>
      <c r="D93" s="33">
        <v>1</v>
      </c>
      <c r="E93" s="34">
        <v>20</v>
      </c>
      <c r="F93" s="34">
        <v>20</v>
      </c>
      <c r="G93" s="34">
        <v>20</v>
      </c>
      <c r="H93" s="34">
        <v>10</v>
      </c>
      <c r="I93" s="34">
        <v>10</v>
      </c>
      <c r="J93" s="35">
        <v>10</v>
      </c>
      <c r="K93" s="35">
        <v>10</v>
      </c>
      <c r="L93" s="35"/>
      <c r="M93" s="35"/>
      <c r="N93" s="35"/>
      <c r="O93" s="35"/>
      <c r="P93" s="35"/>
      <c r="S93" s="4">
        <f>SUM(E93:P93)</f>
        <v>100</v>
      </c>
    </row>
    <row r="94" spans="1:19" x14ac:dyDescent="0.2">
      <c r="A94" s="36" t="str">
        <f>CONCATENATE($B$92,"|",B94)</f>
        <v>10|2</v>
      </c>
      <c r="B94" s="37" t="s">
        <v>25</v>
      </c>
      <c r="C94" s="32" t="s">
        <v>59</v>
      </c>
      <c r="D94" s="33">
        <v>2</v>
      </c>
      <c r="E94" s="34">
        <v>5</v>
      </c>
      <c r="F94" s="34">
        <v>10</v>
      </c>
      <c r="G94" s="34">
        <v>15</v>
      </c>
      <c r="H94" s="34">
        <v>20</v>
      </c>
      <c r="I94" s="34">
        <v>20</v>
      </c>
      <c r="J94" s="38">
        <v>15</v>
      </c>
      <c r="K94" s="38">
        <v>10</v>
      </c>
      <c r="L94" s="38">
        <v>5</v>
      </c>
      <c r="M94" s="38"/>
      <c r="N94" s="38"/>
      <c r="O94" s="38"/>
      <c r="P94" s="38"/>
      <c r="S94" s="4">
        <f t="shared" ref="S94:S103" si="14">SUM(E94:P94)</f>
        <v>100</v>
      </c>
    </row>
    <row r="95" spans="1:19" x14ac:dyDescent="0.2">
      <c r="A95" s="36" t="str">
        <f t="shared" ref="A95:A103" si="15">CONCATENATE($B$92,"|",B95)</f>
        <v>10|3</v>
      </c>
      <c r="B95" s="37" t="s">
        <v>29</v>
      </c>
      <c r="C95" s="32" t="s">
        <v>64</v>
      </c>
      <c r="D95" s="33">
        <v>3</v>
      </c>
      <c r="E95" s="39"/>
      <c r="F95" s="39">
        <v>5</v>
      </c>
      <c r="G95" s="39">
        <v>10</v>
      </c>
      <c r="H95" s="39">
        <v>15</v>
      </c>
      <c r="I95" s="39">
        <v>15</v>
      </c>
      <c r="J95" s="38">
        <v>15</v>
      </c>
      <c r="K95" s="38">
        <v>15</v>
      </c>
      <c r="L95" s="38">
        <v>15</v>
      </c>
      <c r="M95" s="38">
        <v>10</v>
      </c>
      <c r="N95" s="38"/>
      <c r="O95" s="38"/>
      <c r="P95" s="38"/>
      <c r="S95" s="4">
        <f t="shared" si="14"/>
        <v>100</v>
      </c>
    </row>
    <row r="96" spans="1:19" x14ac:dyDescent="0.2">
      <c r="A96" s="36" t="str">
        <f t="shared" si="15"/>
        <v>10|4</v>
      </c>
      <c r="B96" s="37" t="s">
        <v>31</v>
      </c>
      <c r="C96" s="32" t="s">
        <v>60</v>
      </c>
      <c r="D96" s="33">
        <v>4</v>
      </c>
      <c r="E96" s="39"/>
      <c r="F96" s="39"/>
      <c r="G96" s="39">
        <v>5</v>
      </c>
      <c r="H96" s="39">
        <v>5</v>
      </c>
      <c r="I96" s="39">
        <v>15</v>
      </c>
      <c r="J96" s="38">
        <v>20</v>
      </c>
      <c r="K96" s="38">
        <v>20</v>
      </c>
      <c r="L96" s="38">
        <v>15</v>
      </c>
      <c r="M96" s="38">
        <v>10</v>
      </c>
      <c r="N96" s="38">
        <v>10</v>
      </c>
      <c r="O96" s="38"/>
      <c r="P96" s="38"/>
      <c r="S96" s="4">
        <f t="shared" si="14"/>
        <v>100</v>
      </c>
    </row>
    <row r="97" spans="1:19" x14ac:dyDescent="0.2">
      <c r="A97" s="36" t="str">
        <f t="shared" si="15"/>
        <v>10|5</v>
      </c>
      <c r="B97" s="37" t="s">
        <v>24</v>
      </c>
      <c r="C97" s="32" t="s">
        <v>61</v>
      </c>
      <c r="D97" s="33">
        <v>5</v>
      </c>
      <c r="E97" s="39"/>
      <c r="F97" s="39"/>
      <c r="G97" s="39">
        <v>10</v>
      </c>
      <c r="H97" s="39">
        <v>10</v>
      </c>
      <c r="I97" s="39">
        <v>10</v>
      </c>
      <c r="J97" s="38">
        <v>20</v>
      </c>
      <c r="K97" s="38">
        <v>20</v>
      </c>
      <c r="L97" s="38">
        <v>20</v>
      </c>
      <c r="M97" s="38">
        <v>10</v>
      </c>
      <c r="N97" s="38"/>
      <c r="O97" s="38"/>
      <c r="P97" s="38"/>
      <c r="S97" s="4">
        <f t="shared" si="14"/>
        <v>100</v>
      </c>
    </row>
    <row r="98" spans="1:19" x14ac:dyDescent="0.2">
      <c r="A98" s="36" t="str">
        <f t="shared" si="15"/>
        <v>10|6</v>
      </c>
      <c r="B98" s="37" t="s">
        <v>32</v>
      </c>
      <c r="C98" s="32" t="s">
        <v>207</v>
      </c>
      <c r="D98" s="33">
        <v>3</v>
      </c>
      <c r="E98" s="39"/>
      <c r="F98" s="39"/>
      <c r="G98" s="39"/>
      <c r="H98" s="39">
        <v>5</v>
      </c>
      <c r="I98" s="39">
        <v>10</v>
      </c>
      <c r="J98" s="39">
        <v>15</v>
      </c>
      <c r="K98" s="38">
        <v>20</v>
      </c>
      <c r="L98" s="38">
        <v>20</v>
      </c>
      <c r="M98" s="38">
        <v>15</v>
      </c>
      <c r="N98" s="38">
        <v>15</v>
      </c>
      <c r="O98" s="38"/>
      <c r="P98" s="38"/>
      <c r="S98" s="4">
        <f t="shared" si="14"/>
        <v>100</v>
      </c>
    </row>
    <row r="99" spans="1:19" x14ac:dyDescent="0.2">
      <c r="A99" s="36" t="str">
        <f t="shared" si="15"/>
        <v>10|7</v>
      </c>
      <c r="B99" s="37" t="s">
        <v>58</v>
      </c>
      <c r="C99" s="32" t="s">
        <v>65</v>
      </c>
      <c r="D99" s="33">
        <v>5</v>
      </c>
      <c r="E99" s="39"/>
      <c r="F99" s="39"/>
      <c r="G99" s="39"/>
      <c r="H99" s="39">
        <v>15</v>
      </c>
      <c r="I99" s="39">
        <v>15</v>
      </c>
      <c r="J99" s="38">
        <v>15</v>
      </c>
      <c r="K99" s="38">
        <v>20</v>
      </c>
      <c r="L99" s="38">
        <v>15</v>
      </c>
      <c r="M99" s="38">
        <v>10</v>
      </c>
      <c r="N99" s="38">
        <v>10</v>
      </c>
      <c r="O99" s="38"/>
      <c r="P99" s="38"/>
      <c r="S99" s="4">
        <f t="shared" si="14"/>
        <v>100</v>
      </c>
    </row>
    <row r="100" spans="1:19" x14ac:dyDescent="0.2">
      <c r="A100" s="36" t="str">
        <f t="shared" si="15"/>
        <v>10|8</v>
      </c>
      <c r="B100" s="37" t="s">
        <v>45</v>
      </c>
      <c r="C100" s="32" t="s">
        <v>66</v>
      </c>
      <c r="D100" s="33">
        <v>6</v>
      </c>
      <c r="E100" s="39"/>
      <c r="F100" s="39"/>
      <c r="G100" s="39"/>
      <c r="H100" s="39">
        <v>10</v>
      </c>
      <c r="I100" s="39">
        <v>20</v>
      </c>
      <c r="J100" s="38">
        <v>20</v>
      </c>
      <c r="K100" s="38">
        <v>20</v>
      </c>
      <c r="L100" s="38">
        <v>10</v>
      </c>
      <c r="M100" s="38">
        <v>10</v>
      </c>
      <c r="N100" s="38">
        <v>10</v>
      </c>
      <c r="O100" s="38"/>
      <c r="P100" s="38"/>
      <c r="S100" s="4">
        <f t="shared" si="14"/>
        <v>100</v>
      </c>
    </row>
    <row r="101" spans="1:19" x14ac:dyDescent="0.2">
      <c r="A101" s="36" t="str">
        <f t="shared" si="15"/>
        <v>10|9</v>
      </c>
      <c r="B101" s="37" t="s">
        <v>67</v>
      </c>
      <c r="C101" s="32" t="s">
        <v>68</v>
      </c>
      <c r="D101" s="33">
        <v>6</v>
      </c>
      <c r="E101" s="39">
        <v>5</v>
      </c>
      <c r="F101" s="39">
        <v>5</v>
      </c>
      <c r="G101" s="39">
        <v>10</v>
      </c>
      <c r="H101" s="39">
        <v>10</v>
      </c>
      <c r="I101" s="39">
        <v>10</v>
      </c>
      <c r="J101" s="38">
        <v>15</v>
      </c>
      <c r="K101" s="38">
        <v>15</v>
      </c>
      <c r="L101" s="38">
        <v>10</v>
      </c>
      <c r="M101" s="38">
        <v>10</v>
      </c>
      <c r="N101" s="38">
        <v>10</v>
      </c>
      <c r="O101" s="38"/>
      <c r="P101" s="38"/>
      <c r="S101" s="4">
        <f t="shared" si="14"/>
        <v>100</v>
      </c>
    </row>
    <row r="102" spans="1:19" x14ac:dyDescent="0.2">
      <c r="A102" s="36" t="str">
        <f t="shared" si="15"/>
        <v>10|10</v>
      </c>
      <c r="B102" s="37" t="s">
        <v>69</v>
      </c>
      <c r="C102" s="32" t="s">
        <v>62</v>
      </c>
      <c r="D102" s="33"/>
      <c r="E102" s="39">
        <v>10</v>
      </c>
      <c r="F102" s="39">
        <v>15</v>
      </c>
      <c r="G102" s="39">
        <v>15</v>
      </c>
      <c r="H102" s="39">
        <v>15</v>
      </c>
      <c r="I102" s="39">
        <v>15</v>
      </c>
      <c r="J102" s="38">
        <v>15</v>
      </c>
      <c r="K102" s="38">
        <v>10</v>
      </c>
      <c r="L102" s="38">
        <v>5</v>
      </c>
      <c r="M102" s="38"/>
      <c r="N102" s="38"/>
      <c r="O102" s="38"/>
      <c r="P102" s="38"/>
      <c r="S102" s="4">
        <f t="shared" si="14"/>
        <v>100</v>
      </c>
    </row>
    <row r="103" spans="1:19" x14ac:dyDescent="0.2">
      <c r="A103" s="36" t="str">
        <f t="shared" si="15"/>
        <v>10|11</v>
      </c>
      <c r="B103" s="37" t="s">
        <v>79</v>
      </c>
      <c r="C103" s="32" t="s">
        <v>94</v>
      </c>
      <c r="D103" s="33"/>
      <c r="E103" s="39">
        <v>2</v>
      </c>
      <c r="F103" s="39">
        <v>2</v>
      </c>
      <c r="G103" s="39">
        <v>14</v>
      </c>
      <c r="H103" s="39">
        <v>14</v>
      </c>
      <c r="I103" s="39">
        <v>15</v>
      </c>
      <c r="J103" s="38">
        <v>15</v>
      </c>
      <c r="K103" s="38">
        <v>15</v>
      </c>
      <c r="L103" s="38">
        <v>15</v>
      </c>
      <c r="M103" s="38">
        <v>5</v>
      </c>
      <c r="N103" s="38">
        <v>3</v>
      </c>
      <c r="O103" s="38"/>
      <c r="P103" s="38"/>
      <c r="S103" s="4">
        <f t="shared" si="14"/>
        <v>100</v>
      </c>
    </row>
    <row r="104" spans="1:19" ht="5.45" customHeight="1" x14ac:dyDescent="0.2"/>
    <row r="105" spans="1:19" ht="13.5" thickBot="1" x14ac:dyDescent="0.25">
      <c r="A105" s="40" t="s">
        <v>9</v>
      </c>
      <c r="B105" s="41">
        <v>11</v>
      </c>
      <c r="C105" s="42"/>
      <c r="D105" s="43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9" ht="13.5" thickTop="1" x14ac:dyDescent="0.2">
      <c r="A106" s="44" t="str">
        <f>CONCATENATE($B$105,"|",B106)</f>
        <v>11|1</v>
      </c>
      <c r="B106" s="31">
        <v>1</v>
      </c>
      <c r="C106" s="32" t="s">
        <v>63</v>
      </c>
      <c r="D106" s="33">
        <v>1</v>
      </c>
      <c r="E106" s="34">
        <v>10</v>
      </c>
      <c r="F106" s="34">
        <v>20</v>
      </c>
      <c r="G106" s="34">
        <v>20</v>
      </c>
      <c r="H106" s="34">
        <v>20</v>
      </c>
      <c r="I106" s="34">
        <v>10</v>
      </c>
      <c r="J106" s="35">
        <v>10</v>
      </c>
      <c r="K106" s="35">
        <v>10</v>
      </c>
      <c r="L106" s="35"/>
      <c r="M106" s="35"/>
      <c r="N106" s="35"/>
      <c r="O106" s="35"/>
      <c r="P106" s="35"/>
      <c r="S106" s="4">
        <f>SUM(E106:P106)</f>
        <v>100</v>
      </c>
    </row>
    <row r="107" spans="1:19" x14ac:dyDescent="0.2">
      <c r="A107" s="36" t="str">
        <f>CONCATENATE($B$105,"|",B107)</f>
        <v>11|2</v>
      </c>
      <c r="B107" s="37" t="s">
        <v>25</v>
      </c>
      <c r="C107" s="32" t="s">
        <v>59</v>
      </c>
      <c r="D107" s="33">
        <v>2</v>
      </c>
      <c r="E107" s="34">
        <v>5</v>
      </c>
      <c r="F107" s="34">
        <v>10</v>
      </c>
      <c r="G107" s="34">
        <v>10</v>
      </c>
      <c r="H107" s="34">
        <v>15</v>
      </c>
      <c r="I107" s="34">
        <v>15</v>
      </c>
      <c r="J107" s="38">
        <v>15</v>
      </c>
      <c r="K107" s="38">
        <v>15</v>
      </c>
      <c r="L107" s="38">
        <v>10</v>
      </c>
      <c r="M107" s="38">
        <v>5</v>
      </c>
      <c r="N107" s="38"/>
      <c r="O107" s="38"/>
      <c r="P107" s="38"/>
      <c r="S107" s="4">
        <f t="shared" ref="S107:S116" si="16">SUM(E107:P107)</f>
        <v>100</v>
      </c>
    </row>
    <row r="108" spans="1:19" x14ac:dyDescent="0.2">
      <c r="A108" s="36" t="str">
        <f t="shared" ref="A108:A116" si="17">CONCATENATE($B$105,"|",B108)</f>
        <v>11|3</v>
      </c>
      <c r="B108" s="37" t="s">
        <v>29</v>
      </c>
      <c r="C108" s="32" t="s">
        <v>64</v>
      </c>
      <c r="D108" s="33">
        <v>3</v>
      </c>
      <c r="E108" s="39"/>
      <c r="F108" s="39">
        <v>5</v>
      </c>
      <c r="G108" s="39">
        <v>10</v>
      </c>
      <c r="H108" s="39">
        <v>10</v>
      </c>
      <c r="I108" s="39">
        <v>15</v>
      </c>
      <c r="J108" s="38">
        <v>15</v>
      </c>
      <c r="K108" s="38">
        <v>15</v>
      </c>
      <c r="L108" s="38">
        <v>10</v>
      </c>
      <c r="M108" s="38">
        <v>10</v>
      </c>
      <c r="N108" s="38">
        <v>10</v>
      </c>
      <c r="O108" s="38"/>
      <c r="P108" s="38"/>
      <c r="S108" s="4">
        <f t="shared" si="16"/>
        <v>100</v>
      </c>
    </row>
    <row r="109" spans="1:19" x14ac:dyDescent="0.2">
      <c r="A109" s="36" t="str">
        <f t="shared" si="17"/>
        <v>11|4</v>
      </c>
      <c r="B109" s="37" t="s">
        <v>31</v>
      </c>
      <c r="C109" s="32" t="s">
        <v>60</v>
      </c>
      <c r="D109" s="33">
        <v>4</v>
      </c>
      <c r="E109" s="39"/>
      <c r="F109" s="39"/>
      <c r="G109" s="39">
        <v>5</v>
      </c>
      <c r="H109" s="39">
        <v>10</v>
      </c>
      <c r="I109" s="39">
        <v>10</v>
      </c>
      <c r="J109" s="38">
        <v>15</v>
      </c>
      <c r="K109" s="38">
        <v>15</v>
      </c>
      <c r="L109" s="38">
        <v>15</v>
      </c>
      <c r="M109" s="38">
        <v>10</v>
      </c>
      <c r="N109" s="38">
        <v>10</v>
      </c>
      <c r="O109" s="38">
        <v>10</v>
      </c>
      <c r="P109" s="38"/>
      <c r="S109" s="4">
        <f t="shared" si="16"/>
        <v>100</v>
      </c>
    </row>
    <row r="110" spans="1:19" x14ac:dyDescent="0.2">
      <c r="A110" s="36" t="str">
        <f t="shared" si="17"/>
        <v>11|5</v>
      </c>
      <c r="B110" s="37" t="s">
        <v>24</v>
      </c>
      <c r="C110" s="32" t="s">
        <v>61</v>
      </c>
      <c r="D110" s="33">
        <v>5</v>
      </c>
      <c r="E110" s="39"/>
      <c r="F110" s="39"/>
      <c r="G110" s="39">
        <v>10</v>
      </c>
      <c r="H110" s="39">
        <v>10</v>
      </c>
      <c r="I110" s="39">
        <v>10</v>
      </c>
      <c r="J110" s="38">
        <v>15</v>
      </c>
      <c r="K110" s="38">
        <v>15</v>
      </c>
      <c r="L110" s="38">
        <v>15</v>
      </c>
      <c r="M110" s="38">
        <v>15</v>
      </c>
      <c r="N110" s="38">
        <v>10</v>
      </c>
      <c r="O110" s="38"/>
      <c r="P110" s="38"/>
      <c r="S110" s="4">
        <f t="shared" si="16"/>
        <v>100</v>
      </c>
    </row>
    <row r="111" spans="1:19" x14ac:dyDescent="0.2">
      <c r="A111" s="36" t="str">
        <f t="shared" si="17"/>
        <v>11|6</v>
      </c>
      <c r="B111" s="37" t="s">
        <v>32</v>
      </c>
      <c r="C111" s="32" t="s">
        <v>207</v>
      </c>
      <c r="D111" s="33">
        <v>3</v>
      </c>
      <c r="E111" s="39"/>
      <c r="F111" s="39"/>
      <c r="G111" s="39"/>
      <c r="H111" s="39">
        <v>5</v>
      </c>
      <c r="I111" s="39">
        <v>10</v>
      </c>
      <c r="J111" s="39">
        <v>15</v>
      </c>
      <c r="K111" s="38">
        <v>15</v>
      </c>
      <c r="L111" s="38">
        <v>15</v>
      </c>
      <c r="M111" s="38">
        <v>15</v>
      </c>
      <c r="N111" s="38">
        <v>15</v>
      </c>
      <c r="O111" s="38">
        <v>10</v>
      </c>
      <c r="P111" s="38"/>
      <c r="S111" s="4">
        <f t="shared" si="16"/>
        <v>100</v>
      </c>
    </row>
    <row r="112" spans="1:19" x14ac:dyDescent="0.2">
      <c r="A112" s="36" t="str">
        <f t="shared" si="17"/>
        <v>11|7</v>
      </c>
      <c r="B112" s="37" t="s">
        <v>58</v>
      </c>
      <c r="C112" s="32" t="s">
        <v>65</v>
      </c>
      <c r="D112" s="33">
        <v>5</v>
      </c>
      <c r="E112" s="39"/>
      <c r="F112" s="39"/>
      <c r="G112" s="39"/>
      <c r="H112" s="39">
        <v>10</v>
      </c>
      <c r="I112" s="39">
        <v>10</v>
      </c>
      <c r="J112" s="38">
        <v>15</v>
      </c>
      <c r="K112" s="38">
        <v>20</v>
      </c>
      <c r="L112" s="38">
        <v>15</v>
      </c>
      <c r="M112" s="38">
        <v>10</v>
      </c>
      <c r="N112" s="38">
        <v>10</v>
      </c>
      <c r="O112" s="38">
        <v>10</v>
      </c>
      <c r="P112" s="38"/>
      <c r="S112" s="4">
        <f t="shared" si="16"/>
        <v>100</v>
      </c>
    </row>
    <row r="113" spans="1:19" x14ac:dyDescent="0.2">
      <c r="A113" s="36" t="str">
        <f t="shared" si="17"/>
        <v>11|8</v>
      </c>
      <c r="B113" s="37" t="s">
        <v>45</v>
      </c>
      <c r="C113" s="32" t="s">
        <v>66</v>
      </c>
      <c r="D113" s="33">
        <v>6</v>
      </c>
      <c r="E113" s="39"/>
      <c r="F113" s="39"/>
      <c r="G113" s="39"/>
      <c r="H113" s="39">
        <v>10</v>
      </c>
      <c r="I113" s="39">
        <v>10</v>
      </c>
      <c r="J113" s="38">
        <v>20</v>
      </c>
      <c r="K113" s="38">
        <v>20</v>
      </c>
      <c r="L113" s="38">
        <v>10</v>
      </c>
      <c r="M113" s="38">
        <v>10</v>
      </c>
      <c r="N113" s="38">
        <v>10</v>
      </c>
      <c r="O113" s="38">
        <v>10</v>
      </c>
      <c r="P113" s="38"/>
      <c r="S113" s="4">
        <f t="shared" si="16"/>
        <v>100</v>
      </c>
    </row>
    <row r="114" spans="1:19" x14ac:dyDescent="0.2">
      <c r="A114" s="36" t="str">
        <f t="shared" si="17"/>
        <v>11|9</v>
      </c>
      <c r="B114" s="37" t="s">
        <v>67</v>
      </c>
      <c r="C114" s="32" t="s">
        <v>68</v>
      </c>
      <c r="D114" s="33">
        <v>6</v>
      </c>
      <c r="E114" s="39">
        <v>5</v>
      </c>
      <c r="F114" s="39">
        <v>5</v>
      </c>
      <c r="G114" s="39">
        <v>10</v>
      </c>
      <c r="H114" s="39">
        <v>10</v>
      </c>
      <c r="I114" s="39">
        <v>10</v>
      </c>
      <c r="J114" s="38">
        <v>10</v>
      </c>
      <c r="K114" s="38">
        <v>10</v>
      </c>
      <c r="L114" s="38">
        <v>10</v>
      </c>
      <c r="M114" s="38">
        <v>10</v>
      </c>
      <c r="N114" s="38">
        <v>10</v>
      </c>
      <c r="O114" s="38">
        <v>10</v>
      </c>
      <c r="P114" s="38"/>
      <c r="S114" s="4">
        <f t="shared" si="16"/>
        <v>100</v>
      </c>
    </row>
    <row r="115" spans="1:19" x14ac:dyDescent="0.2">
      <c r="A115" s="36" t="str">
        <f t="shared" si="17"/>
        <v>11|10</v>
      </c>
      <c r="B115" s="37" t="s">
        <v>69</v>
      </c>
      <c r="C115" s="32" t="s">
        <v>62</v>
      </c>
      <c r="D115" s="33"/>
      <c r="E115" s="39">
        <v>10</v>
      </c>
      <c r="F115" s="39">
        <v>10</v>
      </c>
      <c r="G115" s="39">
        <v>15</v>
      </c>
      <c r="H115" s="39">
        <v>15</v>
      </c>
      <c r="I115" s="39">
        <v>15</v>
      </c>
      <c r="J115" s="38">
        <v>10</v>
      </c>
      <c r="K115" s="38">
        <v>10</v>
      </c>
      <c r="L115" s="38">
        <v>10</v>
      </c>
      <c r="M115" s="38">
        <v>5</v>
      </c>
      <c r="N115" s="38"/>
      <c r="O115" s="38"/>
      <c r="P115" s="38"/>
      <c r="S115" s="4">
        <f t="shared" si="16"/>
        <v>100</v>
      </c>
    </row>
    <row r="116" spans="1:19" x14ac:dyDescent="0.2">
      <c r="A116" s="36" t="str">
        <f t="shared" si="17"/>
        <v>11|11</v>
      </c>
      <c r="B116" s="37" t="s">
        <v>79</v>
      </c>
      <c r="C116" s="32" t="s">
        <v>94</v>
      </c>
      <c r="D116" s="33"/>
      <c r="E116" s="39">
        <v>1</v>
      </c>
      <c r="F116" s="39">
        <v>1</v>
      </c>
      <c r="G116" s="39">
        <v>10</v>
      </c>
      <c r="H116" s="39">
        <v>15</v>
      </c>
      <c r="I116" s="39">
        <v>15</v>
      </c>
      <c r="J116" s="38">
        <v>15</v>
      </c>
      <c r="K116" s="38">
        <v>15</v>
      </c>
      <c r="L116" s="38">
        <v>15</v>
      </c>
      <c r="M116" s="38">
        <v>5</v>
      </c>
      <c r="N116" s="38">
        <v>3</v>
      </c>
      <c r="O116" s="38">
        <v>5</v>
      </c>
      <c r="P116" s="38"/>
      <c r="S116" s="4">
        <f t="shared" si="16"/>
        <v>100</v>
      </c>
    </row>
    <row r="117" spans="1:19" ht="5.45" customHeight="1" x14ac:dyDescent="0.2"/>
    <row r="118" spans="1:19" ht="13.5" thickBot="1" x14ac:dyDescent="0.25">
      <c r="A118" s="40" t="s">
        <v>9</v>
      </c>
      <c r="B118" s="41">
        <v>12</v>
      </c>
      <c r="C118" s="42"/>
      <c r="D118" s="43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9" ht="13.5" thickTop="1" x14ac:dyDescent="0.2">
      <c r="A119" s="44" t="str">
        <f>CONCATENATE($B$118,"|",B119)</f>
        <v>12|1</v>
      </c>
      <c r="B119" s="31">
        <v>1</v>
      </c>
      <c r="C119" s="32" t="s">
        <v>63</v>
      </c>
      <c r="D119" s="33">
        <v>1</v>
      </c>
      <c r="E119" s="34">
        <v>10</v>
      </c>
      <c r="F119" s="34">
        <v>20</v>
      </c>
      <c r="G119" s="34">
        <v>20</v>
      </c>
      <c r="H119" s="34">
        <v>20</v>
      </c>
      <c r="I119" s="34">
        <v>10</v>
      </c>
      <c r="J119" s="35">
        <v>10</v>
      </c>
      <c r="K119" s="35">
        <v>10</v>
      </c>
      <c r="L119" s="35"/>
      <c r="M119" s="35"/>
      <c r="N119" s="35"/>
      <c r="O119" s="35"/>
      <c r="P119" s="35"/>
      <c r="S119" s="4">
        <f>SUM(E119:P119)</f>
        <v>100</v>
      </c>
    </row>
    <row r="120" spans="1:19" x14ac:dyDescent="0.2">
      <c r="A120" s="36" t="str">
        <f>CONCATENATE($B$118,"|",B120)</f>
        <v>12|2</v>
      </c>
      <c r="B120" s="37" t="s">
        <v>25</v>
      </c>
      <c r="C120" s="32" t="s">
        <v>59</v>
      </c>
      <c r="D120" s="33">
        <v>2</v>
      </c>
      <c r="E120" s="34">
        <v>5</v>
      </c>
      <c r="F120" s="34">
        <v>10</v>
      </c>
      <c r="G120" s="34">
        <v>10</v>
      </c>
      <c r="H120" s="34">
        <v>15</v>
      </c>
      <c r="I120" s="34">
        <v>15</v>
      </c>
      <c r="J120" s="38">
        <v>15</v>
      </c>
      <c r="K120" s="38">
        <v>10</v>
      </c>
      <c r="L120" s="38">
        <v>10</v>
      </c>
      <c r="M120" s="38">
        <v>10</v>
      </c>
      <c r="N120" s="38"/>
      <c r="O120" s="38"/>
      <c r="P120" s="38"/>
      <c r="S120" s="4">
        <f t="shared" ref="S120:S129" si="18">SUM(E120:P120)</f>
        <v>100</v>
      </c>
    </row>
    <row r="121" spans="1:19" x14ac:dyDescent="0.2">
      <c r="A121" s="36" t="str">
        <f t="shared" ref="A121:A129" si="19">CONCATENATE($B$118,"|",B121)</f>
        <v>12|3</v>
      </c>
      <c r="B121" s="37" t="s">
        <v>29</v>
      </c>
      <c r="C121" s="32" t="s">
        <v>64</v>
      </c>
      <c r="D121" s="33">
        <v>3</v>
      </c>
      <c r="E121" s="39"/>
      <c r="F121" s="39">
        <v>5</v>
      </c>
      <c r="G121" s="39">
        <v>10</v>
      </c>
      <c r="H121" s="39">
        <v>10</v>
      </c>
      <c r="I121" s="39">
        <v>10</v>
      </c>
      <c r="J121" s="38">
        <v>15</v>
      </c>
      <c r="K121" s="38">
        <v>15</v>
      </c>
      <c r="L121" s="38">
        <v>10</v>
      </c>
      <c r="M121" s="38">
        <v>10</v>
      </c>
      <c r="N121" s="38">
        <v>10</v>
      </c>
      <c r="O121" s="38">
        <v>5</v>
      </c>
      <c r="P121" s="38"/>
      <c r="S121" s="4">
        <f t="shared" si="18"/>
        <v>100</v>
      </c>
    </row>
    <row r="122" spans="1:19" x14ac:dyDescent="0.2">
      <c r="A122" s="36" t="str">
        <f t="shared" si="19"/>
        <v>12|4</v>
      </c>
      <c r="B122" s="37" t="s">
        <v>31</v>
      </c>
      <c r="C122" s="32" t="s">
        <v>60</v>
      </c>
      <c r="D122" s="33">
        <v>4</v>
      </c>
      <c r="E122" s="39"/>
      <c r="F122" s="39"/>
      <c r="G122" s="39">
        <v>5</v>
      </c>
      <c r="H122" s="39">
        <v>10</v>
      </c>
      <c r="I122" s="39">
        <v>10</v>
      </c>
      <c r="J122" s="38">
        <v>10</v>
      </c>
      <c r="K122" s="38">
        <v>10</v>
      </c>
      <c r="L122" s="38">
        <v>15</v>
      </c>
      <c r="M122" s="38">
        <v>10</v>
      </c>
      <c r="N122" s="38">
        <v>15</v>
      </c>
      <c r="O122" s="38">
        <v>10</v>
      </c>
      <c r="P122" s="38">
        <v>5</v>
      </c>
      <c r="S122" s="4">
        <f t="shared" si="18"/>
        <v>100</v>
      </c>
    </row>
    <row r="123" spans="1:19" x14ac:dyDescent="0.2">
      <c r="A123" s="36" t="str">
        <f t="shared" si="19"/>
        <v>12|5</v>
      </c>
      <c r="B123" s="37" t="s">
        <v>24</v>
      </c>
      <c r="C123" s="32" t="s">
        <v>61</v>
      </c>
      <c r="D123" s="33">
        <v>5</v>
      </c>
      <c r="E123" s="39"/>
      <c r="F123" s="39"/>
      <c r="G123" s="39">
        <v>10</v>
      </c>
      <c r="H123" s="39">
        <v>10</v>
      </c>
      <c r="I123" s="39">
        <v>10</v>
      </c>
      <c r="J123" s="38">
        <v>10</v>
      </c>
      <c r="K123" s="38">
        <v>10</v>
      </c>
      <c r="L123" s="38">
        <v>15</v>
      </c>
      <c r="M123" s="38">
        <v>15</v>
      </c>
      <c r="N123" s="38">
        <v>10</v>
      </c>
      <c r="O123" s="38">
        <v>10</v>
      </c>
      <c r="P123" s="38"/>
      <c r="S123" s="4">
        <f t="shared" si="18"/>
        <v>100</v>
      </c>
    </row>
    <row r="124" spans="1:19" x14ac:dyDescent="0.2">
      <c r="A124" s="36" t="str">
        <f t="shared" si="19"/>
        <v>12|6</v>
      </c>
      <c r="B124" s="37" t="s">
        <v>32</v>
      </c>
      <c r="C124" s="32" t="s">
        <v>207</v>
      </c>
      <c r="D124" s="33">
        <v>3</v>
      </c>
      <c r="E124" s="39"/>
      <c r="F124" s="39"/>
      <c r="G124" s="39"/>
      <c r="H124" s="39">
        <v>5</v>
      </c>
      <c r="I124" s="39">
        <v>10</v>
      </c>
      <c r="J124" s="39">
        <v>10</v>
      </c>
      <c r="K124" s="38">
        <v>10</v>
      </c>
      <c r="L124" s="38">
        <v>15</v>
      </c>
      <c r="M124" s="38">
        <v>15</v>
      </c>
      <c r="N124" s="38">
        <v>15</v>
      </c>
      <c r="O124" s="38">
        <v>10</v>
      </c>
      <c r="P124" s="38">
        <v>10</v>
      </c>
      <c r="S124" s="4">
        <f t="shared" si="18"/>
        <v>100</v>
      </c>
    </row>
    <row r="125" spans="1:19" x14ac:dyDescent="0.2">
      <c r="A125" s="36" t="str">
        <f t="shared" si="19"/>
        <v>12|7</v>
      </c>
      <c r="B125" s="37" t="s">
        <v>58</v>
      </c>
      <c r="C125" s="32" t="s">
        <v>65</v>
      </c>
      <c r="D125" s="33">
        <v>5</v>
      </c>
      <c r="E125" s="39"/>
      <c r="F125" s="39"/>
      <c r="G125" s="39"/>
      <c r="H125" s="39">
        <v>5</v>
      </c>
      <c r="I125" s="39">
        <v>10</v>
      </c>
      <c r="J125" s="38">
        <v>10</v>
      </c>
      <c r="K125" s="38">
        <v>15</v>
      </c>
      <c r="L125" s="38">
        <v>15</v>
      </c>
      <c r="M125" s="38">
        <v>15</v>
      </c>
      <c r="N125" s="38">
        <v>10</v>
      </c>
      <c r="O125" s="38">
        <v>10</v>
      </c>
      <c r="P125" s="38">
        <v>10</v>
      </c>
      <c r="S125" s="4">
        <f t="shared" si="18"/>
        <v>100</v>
      </c>
    </row>
    <row r="126" spans="1:19" x14ac:dyDescent="0.2">
      <c r="A126" s="36" t="str">
        <f t="shared" si="19"/>
        <v>12|8</v>
      </c>
      <c r="B126" s="37" t="s">
        <v>45</v>
      </c>
      <c r="C126" s="32" t="s">
        <v>66</v>
      </c>
      <c r="D126" s="33">
        <v>6</v>
      </c>
      <c r="E126" s="39"/>
      <c r="F126" s="39"/>
      <c r="G126" s="39"/>
      <c r="H126" s="39">
        <v>10</v>
      </c>
      <c r="I126" s="39">
        <v>10</v>
      </c>
      <c r="J126" s="38">
        <v>10</v>
      </c>
      <c r="K126" s="38">
        <v>20</v>
      </c>
      <c r="L126" s="38">
        <v>10</v>
      </c>
      <c r="M126" s="38">
        <v>10</v>
      </c>
      <c r="N126" s="38">
        <v>10</v>
      </c>
      <c r="O126" s="38">
        <v>10</v>
      </c>
      <c r="P126" s="38">
        <v>10</v>
      </c>
      <c r="S126" s="4">
        <f t="shared" si="18"/>
        <v>100</v>
      </c>
    </row>
    <row r="127" spans="1:19" x14ac:dyDescent="0.2">
      <c r="A127" s="36" t="str">
        <f t="shared" si="19"/>
        <v>12|9</v>
      </c>
      <c r="B127" s="37" t="s">
        <v>67</v>
      </c>
      <c r="C127" s="32" t="s">
        <v>68</v>
      </c>
      <c r="D127" s="33">
        <v>6</v>
      </c>
      <c r="E127" s="39">
        <v>5</v>
      </c>
      <c r="F127" s="39">
        <v>5</v>
      </c>
      <c r="G127" s="39">
        <v>5</v>
      </c>
      <c r="H127" s="39">
        <v>5</v>
      </c>
      <c r="I127" s="39">
        <v>10</v>
      </c>
      <c r="J127" s="38">
        <v>10</v>
      </c>
      <c r="K127" s="38">
        <v>10</v>
      </c>
      <c r="L127" s="38">
        <v>10</v>
      </c>
      <c r="M127" s="38">
        <v>10</v>
      </c>
      <c r="N127" s="38">
        <v>10</v>
      </c>
      <c r="O127" s="38">
        <v>10</v>
      </c>
      <c r="P127" s="38">
        <v>10</v>
      </c>
      <c r="S127" s="4">
        <f t="shared" si="18"/>
        <v>100</v>
      </c>
    </row>
    <row r="128" spans="1:19" x14ac:dyDescent="0.2">
      <c r="A128" s="36" t="str">
        <f t="shared" si="19"/>
        <v>12|10</v>
      </c>
      <c r="B128" s="37" t="s">
        <v>69</v>
      </c>
      <c r="C128" s="32" t="s">
        <v>62</v>
      </c>
      <c r="D128" s="33"/>
      <c r="E128" s="39">
        <v>10</v>
      </c>
      <c r="F128" s="39">
        <v>15</v>
      </c>
      <c r="G128" s="39">
        <v>10</v>
      </c>
      <c r="H128" s="39">
        <v>10</v>
      </c>
      <c r="I128" s="39">
        <v>10</v>
      </c>
      <c r="J128" s="38">
        <v>10</v>
      </c>
      <c r="K128" s="38">
        <v>10</v>
      </c>
      <c r="L128" s="38">
        <v>10</v>
      </c>
      <c r="M128" s="38">
        <v>10</v>
      </c>
      <c r="N128" s="38">
        <v>5</v>
      </c>
      <c r="O128" s="38"/>
      <c r="P128" s="38"/>
      <c r="S128" s="4">
        <f t="shared" si="18"/>
        <v>100</v>
      </c>
    </row>
    <row r="129" spans="1:19" x14ac:dyDescent="0.2">
      <c r="A129" s="36" t="str">
        <f t="shared" si="19"/>
        <v>12|11</v>
      </c>
      <c r="B129" s="37" t="s">
        <v>79</v>
      </c>
      <c r="C129" s="32" t="s">
        <v>94</v>
      </c>
      <c r="D129" s="33"/>
      <c r="E129" s="39">
        <v>1</v>
      </c>
      <c r="F129" s="39">
        <v>1</v>
      </c>
      <c r="G129" s="39">
        <v>10</v>
      </c>
      <c r="H129" s="39">
        <v>10</v>
      </c>
      <c r="I129" s="39">
        <v>15</v>
      </c>
      <c r="J129" s="38">
        <v>15</v>
      </c>
      <c r="K129" s="38">
        <v>15</v>
      </c>
      <c r="L129" s="38">
        <v>15</v>
      </c>
      <c r="M129" s="38">
        <v>5</v>
      </c>
      <c r="N129" s="38">
        <v>3</v>
      </c>
      <c r="O129" s="38">
        <v>5</v>
      </c>
      <c r="P129" s="38">
        <v>5</v>
      </c>
      <c r="S129" s="4">
        <f t="shared" si="18"/>
        <v>100</v>
      </c>
    </row>
    <row r="131" spans="1:19" x14ac:dyDescent="0.2">
      <c r="S131" s="4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4" customWidth="1"/>
    <col min="2" max="2" width="13.1640625" style="4" customWidth="1"/>
    <col min="3" max="3" width="38" style="4" customWidth="1"/>
    <col min="4" max="4" width="3.83203125" style="4" customWidth="1"/>
    <col min="5" max="16" width="10" style="4" customWidth="1"/>
    <col min="17" max="17" width="10.6640625" style="4" customWidth="1"/>
    <col min="18" max="255" width="10.6640625" style="4"/>
    <col min="256" max="256" width="13.1640625" style="4" customWidth="1"/>
    <col min="257" max="257" width="79" style="4" customWidth="1"/>
    <col min="258" max="258" width="3.83203125" style="4" customWidth="1"/>
    <col min="259" max="271" width="12.5" style="4" customWidth="1"/>
    <col min="272" max="272" width="8.5" style="4" customWidth="1"/>
    <col min="273" max="511" width="10.6640625" style="4"/>
    <col min="512" max="512" width="13.1640625" style="4" customWidth="1"/>
    <col min="513" max="513" width="79" style="4" customWidth="1"/>
    <col min="514" max="514" width="3.83203125" style="4" customWidth="1"/>
    <col min="515" max="527" width="12.5" style="4" customWidth="1"/>
    <col min="528" max="528" width="8.5" style="4" customWidth="1"/>
    <col min="529" max="767" width="10.6640625" style="4"/>
    <col min="768" max="768" width="13.1640625" style="4" customWidth="1"/>
    <col min="769" max="769" width="79" style="4" customWidth="1"/>
    <col min="770" max="770" width="3.83203125" style="4" customWidth="1"/>
    <col min="771" max="783" width="12.5" style="4" customWidth="1"/>
    <col min="784" max="784" width="8.5" style="4" customWidth="1"/>
    <col min="785" max="1023" width="10.6640625" style="4"/>
    <col min="1024" max="1024" width="13.1640625" style="4" customWidth="1"/>
    <col min="1025" max="1025" width="79" style="4" customWidth="1"/>
    <col min="1026" max="1026" width="3.83203125" style="4" customWidth="1"/>
    <col min="1027" max="1039" width="12.5" style="4" customWidth="1"/>
    <col min="1040" max="1040" width="8.5" style="4" customWidth="1"/>
    <col min="1041" max="1279" width="10.6640625" style="4"/>
    <col min="1280" max="1280" width="13.1640625" style="4" customWidth="1"/>
    <col min="1281" max="1281" width="79" style="4" customWidth="1"/>
    <col min="1282" max="1282" width="3.83203125" style="4" customWidth="1"/>
    <col min="1283" max="1295" width="12.5" style="4" customWidth="1"/>
    <col min="1296" max="1296" width="8.5" style="4" customWidth="1"/>
    <col min="1297" max="1535" width="10.6640625" style="4"/>
    <col min="1536" max="1536" width="13.1640625" style="4" customWidth="1"/>
    <col min="1537" max="1537" width="79" style="4" customWidth="1"/>
    <col min="1538" max="1538" width="3.83203125" style="4" customWidth="1"/>
    <col min="1539" max="1551" width="12.5" style="4" customWidth="1"/>
    <col min="1552" max="1552" width="8.5" style="4" customWidth="1"/>
    <col min="1553" max="1791" width="10.6640625" style="4"/>
    <col min="1792" max="1792" width="13.1640625" style="4" customWidth="1"/>
    <col min="1793" max="1793" width="79" style="4" customWidth="1"/>
    <col min="1794" max="1794" width="3.83203125" style="4" customWidth="1"/>
    <col min="1795" max="1807" width="12.5" style="4" customWidth="1"/>
    <col min="1808" max="1808" width="8.5" style="4" customWidth="1"/>
    <col min="1809" max="2047" width="10.6640625" style="4"/>
    <col min="2048" max="2048" width="13.1640625" style="4" customWidth="1"/>
    <col min="2049" max="2049" width="79" style="4" customWidth="1"/>
    <col min="2050" max="2050" width="3.83203125" style="4" customWidth="1"/>
    <col min="2051" max="2063" width="12.5" style="4" customWidth="1"/>
    <col min="2064" max="2064" width="8.5" style="4" customWidth="1"/>
    <col min="2065" max="2303" width="10.6640625" style="4"/>
    <col min="2304" max="2304" width="13.1640625" style="4" customWidth="1"/>
    <col min="2305" max="2305" width="79" style="4" customWidth="1"/>
    <col min="2306" max="2306" width="3.83203125" style="4" customWidth="1"/>
    <col min="2307" max="2319" width="12.5" style="4" customWidth="1"/>
    <col min="2320" max="2320" width="8.5" style="4" customWidth="1"/>
    <col min="2321" max="2559" width="10.6640625" style="4"/>
    <col min="2560" max="2560" width="13.1640625" style="4" customWidth="1"/>
    <col min="2561" max="2561" width="79" style="4" customWidth="1"/>
    <col min="2562" max="2562" width="3.83203125" style="4" customWidth="1"/>
    <col min="2563" max="2575" width="12.5" style="4" customWidth="1"/>
    <col min="2576" max="2576" width="8.5" style="4" customWidth="1"/>
    <col min="2577" max="2815" width="10.6640625" style="4"/>
    <col min="2816" max="2816" width="13.1640625" style="4" customWidth="1"/>
    <col min="2817" max="2817" width="79" style="4" customWidth="1"/>
    <col min="2818" max="2818" width="3.83203125" style="4" customWidth="1"/>
    <col min="2819" max="2831" width="12.5" style="4" customWidth="1"/>
    <col min="2832" max="2832" width="8.5" style="4" customWidth="1"/>
    <col min="2833" max="3071" width="10.6640625" style="4"/>
    <col min="3072" max="3072" width="13.1640625" style="4" customWidth="1"/>
    <col min="3073" max="3073" width="79" style="4" customWidth="1"/>
    <col min="3074" max="3074" width="3.83203125" style="4" customWidth="1"/>
    <col min="3075" max="3087" width="12.5" style="4" customWidth="1"/>
    <col min="3088" max="3088" width="8.5" style="4" customWidth="1"/>
    <col min="3089" max="3327" width="10.6640625" style="4"/>
    <col min="3328" max="3328" width="13.1640625" style="4" customWidth="1"/>
    <col min="3329" max="3329" width="79" style="4" customWidth="1"/>
    <col min="3330" max="3330" width="3.83203125" style="4" customWidth="1"/>
    <col min="3331" max="3343" width="12.5" style="4" customWidth="1"/>
    <col min="3344" max="3344" width="8.5" style="4" customWidth="1"/>
    <col min="3345" max="3583" width="10.6640625" style="4"/>
    <col min="3584" max="3584" width="13.1640625" style="4" customWidth="1"/>
    <col min="3585" max="3585" width="79" style="4" customWidth="1"/>
    <col min="3586" max="3586" width="3.83203125" style="4" customWidth="1"/>
    <col min="3587" max="3599" width="12.5" style="4" customWidth="1"/>
    <col min="3600" max="3600" width="8.5" style="4" customWidth="1"/>
    <col min="3601" max="3839" width="10.6640625" style="4"/>
    <col min="3840" max="3840" width="13.1640625" style="4" customWidth="1"/>
    <col min="3841" max="3841" width="79" style="4" customWidth="1"/>
    <col min="3842" max="3842" width="3.83203125" style="4" customWidth="1"/>
    <col min="3843" max="3855" width="12.5" style="4" customWidth="1"/>
    <col min="3856" max="3856" width="8.5" style="4" customWidth="1"/>
    <col min="3857" max="4095" width="10.6640625" style="4"/>
    <col min="4096" max="4096" width="13.1640625" style="4" customWidth="1"/>
    <col min="4097" max="4097" width="79" style="4" customWidth="1"/>
    <col min="4098" max="4098" width="3.83203125" style="4" customWidth="1"/>
    <col min="4099" max="4111" width="12.5" style="4" customWidth="1"/>
    <col min="4112" max="4112" width="8.5" style="4" customWidth="1"/>
    <col min="4113" max="4351" width="10.6640625" style="4"/>
    <col min="4352" max="4352" width="13.1640625" style="4" customWidth="1"/>
    <col min="4353" max="4353" width="79" style="4" customWidth="1"/>
    <col min="4354" max="4354" width="3.83203125" style="4" customWidth="1"/>
    <col min="4355" max="4367" width="12.5" style="4" customWidth="1"/>
    <col min="4368" max="4368" width="8.5" style="4" customWidth="1"/>
    <col min="4369" max="4607" width="10.6640625" style="4"/>
    <col min="4608" max="4608" width="13.1640625" style="4" customWidth="1"/>
    <col min="4609" max="4609" width="79" style="4" customWidth="1"/>
    <col min="4610" max="4610" width="3.83203125" style="4" customWidth="1"/>
    <col min="4611" max="4623" width="12.5" style="4" customWidth="1"/>
    <col min="4624" max="4624" width="8.5" style="4" customWidth="1"/>
    <col min="4625" max="4863" width="10.6640625" style="4"/>
    <col min="4864" max="4864" width="13.1640625" style="4" customWidth="1"/>
    <col min="4865" max="4865" width="79" style="4" customWidth="1"/>
    <col min="4866" max="4866" width="3.83203125" style="4" customWidth="1"/>
    <col min="4867" max="4879" width="12.5" style="4" customWidth="1"/>
    <col min="4880" max="4880" width="8.5" style="4" customWidth="1"/>
    <col min="4881" max="5119" width="10.6640625" style="4"/>
    <col min="5120" max="5120" width="13.1640625" style="4" customWidth="1"/>
    <col min="5121" max="5121" width="79" style="4" customWidth="1"/>
    <col min="5122" max="5122" width="3.83203125" style="4" customWidth="1"/>
    <col min="5123" max="5135" width="12.5" style="4" customWidth="1"/>
    <col min="5136" max="5136" width="8.5" style="4" customWidth="1"/>
    <col min="5137" max="5375" width="10.6640625" style="4"/>
    <col min="5376" max="5376" width="13.1640625" style="4" customWidth="1"/>
    <col min="5377" max="5377" width="79" style="4" customWidth="1"/>
    <col min="5378" max="5378" width="3.83203125" style="4" customWidth="1"/>
    <col min="5379" max="5391" width="12.5" style="4" customWidth="1"/>
    <col min="5392" max="5392" width="8.5" style="4" customWidth="1"/>
    <col min="5393" max="5631" width="10.6640625" style="4"/>
    <col min="5632" max="5632" width="13.1640625" style="4" customWidth="1"/>
    <col min="5633" max="5633" width="79" style="4" customWidth="1"/>
    <col min="5634" max="5634" width="3.83203125" style="4" customWidth="1"/>
    <col min="5635" max="5647" width="12.5" style="4" customWidth="1"/>
    <col min="5648" max="5648" width="8.5" style="4" customWidth="1"/>
    <col min="5649" max="5887" width="10.6640625" style="4"/>
    <col min="5888" max="5888" width="13.1640625" style="4" customWidth="1"/>
    <col min="5889" max="5889" width="79" style="4" customWidth="1"/>
    <col min="5890" max="5890" width="3.83203125" style="4" customWidth="1"/>
    <col min="5891" max="5903" width="12.5" style="4" customWidth="1"/>
    <col min="5904" max="5904" width="8.5" style="4" customWidth="1"/>
    <col min="5905" max="6143" width="10.6640625" style="4"/>
    <col min="6144" max="6144" width="13.1640625" style="4" customWidth="1"/>
    <col min="6145" max="6145" width="79" style="4" customWidth="1"/>
    <col min="6146" max="6146" width="3.83203125" style="4" customWidth="1"/>
    <col min="6147" max="6159" width="12.5" style="4" customWidth="1"/>
    <col min="6160" max="6160" width="8.5" style="4" customWidth="1"/>
    <col min="6161" max="6399" width="10.6640625" style="4"/>
    <col min="6400" max="6400" width="13.1640625" style="4" customWidth="1"/>
    <col min="6401" max="6401" width="79" style="4" customWidth="1"/>
    <col min="6402" max="6402" width="3.83203125" style="4" customWidth="1"/>
    <col min="6403" max="6415" width="12.5" style="4" customWidth="1"/>
    <col min="6416" max="6416" width="8.5" style="4" customWidth="1"/>
    <col min="6417" max="6655" width="10.6640625" style="4"/>
    <col min="6656" max="6656" width="13.1640625" style="4" customWidth="1"/>
    <col min="6657" max="6657" width="79" style="4" customWidth="1"/>
    <col min="6658" max="6658" width="3.83203125" style="4" customWidth="1"/>
    <col min="6659" max="6671" width="12.5" style="4" customWidth="1"/>
    <col min="6672" max="6672" width="8.5" style="4" customWidth="1"/>
    <col min="6673" max="6911" width="10.6640625" style="4"/>
    <col min="6912" max="6912" width="13.1640625" style="4" customWidth="1"/>
    <col min="6913" max="6913" width="79" style="4" customWidth="1"/>
    <col min="6914" max="6914" width="3.83203125" style="4" customWidth="1"/>
    <col min="6915" max="6927" width="12.5" style="4" customWidth="1"/>
    <col min="6928" max="6928" width="8.5" style="4" customWidth="1"/>
    <col min="6929" max="7167" width="10.6640625" style="4"/>
    <col min="7168" max="7168" width="13.1640625" style="4" customWidth="1"/>
    <col min="7169" max="7169" width="79" style="4" customWidth="1"/>
    <col min="7170" max="7170" width="3.83203125" style="4" customWidth="1"/>
    <col min="7171" max="7183" width="12.5" style="4" customWidth="1"/>
    <col min="7184" max="7184" width="8.5" style="4" customWidth="1"/>
    <col min="7185" max="7423" width="10.6640625" style="4"/>
    <col min="7424" max="7424" width="13.1640625" style="4" customWidth="1"/>
    <col min="7425" max="7425" width="79" style="4" customWidth="1"/>
    <col min="7426" max="7426" width="3.83203125" style="4" customWidth="1"/>
    <col min="7427" max="7439" width="12.5" style="4" customWidth="1"/>
    <col min="7440" max="7440" width="8.5" style="4" customWidth="1"/>
    <col min="7441" max="7679" width="10.6640625" style="4"/>
    <col min="7680" max="7680" width="13.1640625" style="4" customWidth="1"/>
    <col min="7681" max="7681" width="79" style="4" customWidth="1"/>
    <col min="7682" max="7682" width="3.83203125" style="4" customWidth="1"/>
    <col min="7683" max="7695" width="12.5" style="4" customWidth="1"/>
    <col min="7696" max="7696" width="8.5" style="4" customWidth="1"/>
    <col min="7697" max="7935" width="10.6640625" style="4"/>
    <col min="7936" max="7936" width="13.1640625" style="4" customWidth="1"/>
    <col min="7937" max="7937" width="79" style="4" customWidth="1"/>
    <col min="7938" max="7938" width="3.83203125" style="4" customWidth="1"/>
    <col min="7939" max="7951" width="12.5" style="4" customWidth="1"/>
    <col min="7952" max="7952" width="8.5" style="4" customWidth="1"/>
    <col min="7953" max="8191" width="10.6640625" style="4"/>
    <col min="8192" max="8192" width="13.1640625" style="4" customWidth="1"/>
    <col min="8193" max="8193" width="79" style="4" customWidth="1"/>
    <col min="8194" max="8194" width="3.83203125" style="4" customWidth="1"/>
    <col min="8195" max="8207" width="12.5" style="4" customWidth="1"/>
    <col min="8208" max="8208" width="8.5" style="4" customWidth="1"/>
    <col min="8209" max="8447" width="10.6640625" style="4"/>
    <col min="8448" max="8448" width="13.1640625" style="4" customWidth="1"/>
    <col min="8449" max="8449" width="79" style="4" customWidth="1"/>
    <col min="8450" max="8450" width="3.83203125" style="4" customWidth="1"/>
    <col min="8451" max="8463" width="12.5" style="4" customWidth="1"/>
    <col min="8464" max="8464" width="8.5" style="4" customWidth="1"/>
    <col min="8465" max="8703" width="10.6640625" style="4"/>
    <col min="8704" max="8704" width="13.1640625" style="4" customWidth="1"/>
    <col min="8705" max="8705" width="79" style="4" customWidth="1"/>
    <col min="8706" max="8706" width="3.83203125" style="4" customWidth="1"/>
    <col min="8707" max="8719" width="12.5" style="4" customWidth="1"/>
    <col min="8720" max="8720" width="8.5" style="4" customWidth="1"/>
    <col min="8721" max="8959" width="10.6640625" style="4"/>
    <col min="8960" max="8960" width="13.1640625" style="4" customWidth="1"/>
    <col min="8961" max="8961" width="79" style="4" customWidth="1"/>
    <col min="8962" max="8962" width="3.83203125" style="4" customWidth="1"/>
    <col min="8963" max="8975" width="12.5" style="4" customWidth="1"/>
    <col min="8976" max="8976" width="8.5" style="4" customWidth="1"/>
    <col min="8977" max="9215" width="10.6640625" style="4"/>
    <col min="9216" max="9216" width="13.1640625" style="4" customWidth="1"/>
    <col min="9217" max="9217" width="79" style="4" customWidth="1"/>
    <col min="9218" max="9218" width="3.83203125" style="4" customWidth="1"/>
    <col min="9219" max="9231" width="12.5" style="4" customWidth="1"/>
    <col min="9232" max="9232" width="8.5" style="4" customWidth="1"/>
    <col min="9233" max="9471" width="10.6640625" style="4"/>
    <col min="9472" max="9472" width="13.1640625" style="4" customWidth="1"/>
    <col min="9473" max="9473" width="79" style="4" customWidth="1"/>
    <col min="9474" max="9474" width="3.83203125" style="4" customWidth="1"/>
    <col min="9475" max="9487" width="12.5" style="4" customWidth="1"/>
    <col min="9488" max="9488" width="8.5" style="4" customWidth="1"/>
    <col min="9489" max="9727" width="10.6640625" style="4"/>
    <col min="9728" max="9728" width="13.1640625" style="4" customWidth="1"/>
    <col min="9729" max="9729" width="79" style="4" customWidth="1"/>
    <col min="9730" max="9730" width="3.83203125" style="4" customWidth="1"/>
    <col min="9731" max="9743" width="12.5" style="4" customWidth="1"/>
    <col min="9744" max="9744" width="8.5" style="4" customWidth="1"/>
    <col min="9745" max="9983" width="10.6640625" style="4"/>
    <col min="9984" max="9984" width="13.1640625" style="4" customWidth="1"/>
    <col min="9985" max="9985" width="79" style="4" customWidth="1"/>
    <col min="9986" max="9986" width="3.83203125" style="4" customWidth="1"/>
    <col min="9987" max="9999" width="12.5" style="4" customWidth="1"/>
    <col min="10000" max="10000" width="8.5" style="4" customWidth="1"/>
    <col min="10001" max="10239" width="10.6640625" style="4"/>
    <col min="10240" max="10240" width="13.1640625" style="4" customWidth="1"/>
    <col min="10241" max="10241" width="79" style="4" customWidth="1"/>
    <col min="10242" max="10242" width="3.83203125" style="4" customWidth="1"/>
    <col min="10243" max="10255" width="12.5" style="4" customWidth="1"/>
    <col min="10256" max="10256" width="8.5" style="4" customWidth="1"/>
    <col min="10257" max="10495" width="10.6640625" style="4"/>
    <col min="10496" max="10496" width="13.1640625" style="4" customWidth="1"/>
    <col min="10497" max="10497" width="79" style="4" customWidth="1"/>
    <col min="10498" max="10498" width="3.83203125" style="4" customWidth="1"/>
    <col min="10499" max="10511" width="12.5" style="4" customWidth="1"/>
    <col min="10512" max="10512" width="8.5" style="4" customWidth="1"/>
    <col min="10513" max="10751" width="10.6640625" style="4"/>
    <col min="10752" max="10752" width="13.1640625" style="4" customWidth="1"/>
    <col min="10753" max="10753" width="79" style="4" customWidth="1"/>
    <col min="10754" max="10754" width="3.83203125" style="4" customWidth="1"/>
    <col min="10755" max="10767" width="12.5" style="4" customWidth="1"/>
    <col min="10768" max="10768" width="8.5" style="4" customWidth="1"/>
    <col min="10769" max="11007" width="10.6640625" style="4"/>
    <col min="11008" max="11008" width="13.1640625" style="4" customWidth="1"/>
    <col min="11009" max="11009" width="79" style="4" customWidth="1"/>
    <col min="11010" max="11010" width="3.83203125" style="4" customWidth="1"/>
    <col min="11011" max="11023" width="12.5" style="4" customWidth="1"/>
    <col min="11024" max="11024" width="8.5" style="4" customWidth="1"/>
    <col min="11025" max="11263" width="10.6640625" style="4"/>
    <col min="11264" max="11264" width="13.1640625" style="4" customWidth="1"/>
    <col min="11265" max="11265" width="79" style="4" customWidth="1"/>
    <col min="11266" max="11266" width="3.83203125" style="4" customWidth="1"/>
    <col min="11267" max="11279" width="12.5" style="4" customWidth="1"/>
    <col min="11280" max="11280" width="8.5" style="4" customWidth="1"/>
    <col min="11281" max="11519" width="10.6640625" style="4"/>
    <col min="11520" max="11520" width="13.1640625" style="4" customWidth="1"/>
    <col min="11521" max="11521" width="79" style="4" customWidth="1"/>
    <col min="11522" max="11522" width="3.83203125" style="4" customWidth="1"/>
    <col min="11523" max="11535" width="12.5" style="4" customWidth="1"/>
    <col min="11536" max="11536" width="8.5" style="4" customWidth="1"/>
    <col min="11537" max="11775" width="10.6640625" style="4"/>
    <col min="11776" max="11776" width="13.1640625" style="4" customWidth="1"/>
    <col min="11777" max="11777" width="79" style="4" customWidth="1"/>
    <col min="11778" max="11778" width="3.83203125" style="4" customWidth="1"/>
    <col min="11779" max="11791" width="12.5" style="4" customWidth="1"/>
    <col min="11792" max="11792" width="8.5" style="4" customWidth="1"/>
    <col min="11793" max="12031" width="10.6640625" style="4"/>
    <col min="12032" max="12032" width="13.1640625" style="4" customWidth="1"/>
    <col min="12033" max="12033" width="79" style="4" customWidth="1"/>
    <col min="12034" max="12034" width="3.83203125" style="4" customWidth="1"/>
    <col min="12035" max="12047" width="12.5" style="4" customWidth="1"/>
    <col min="12048" max="12048" width="8.5" style="4" customWidth="1"/>
    <col min="12049" max="12287" width="10.6640625" style="4"/>
    <col min="12288" max="12288" width="13.1640625" style="4" customWidth="1"/>
    <col min="12289" max="12289" width="79" style="4" customWidth="1"/>
    <col min="12290" max="12290" width="3.83203125" style="4" customWidth="1"/>
    <col min="12291" max="12303" width="12.5" style="4" customWidth="1"/>
    <col min="12304" max="12304" width="8.5" style="4" customWidth="1"/>
    <col min="12305" max="12543" width="10.6640625" style="4"/>
    <col min="12544" max="12544" width="13.1640625" style="4" customWidth="1"/>
    <col min="12545" max="12545" width="79" style="4" customWidth="1"/>
    <col min="12546" max="12546" width="3.83203125" style="4" customWidth="1"/>
    <col min="12547" max="12559" width="12.5" style="4" customWidth="1"/>
    <col min="12560" max="12560" width="8.5" style="4" customWidth="1"/>
    <col min="12561" max="12799" width="10.6640625" style="4"/>
    <col min="12800" max="12800" width="13.1640625" style="4" customWidth="1"/>
    <col min="12801" max="12801" width="79" style="4" customWidth="1"/>
    <col min="12802" max="12802" width="3.83203125" style="4" customWidth="1"/>
    <col min="12803" max="12815" width="12.5" style="4" customWidth="1"/>
    <col min="12816" max="12816" width="8.5" style="4" customWidth="1"/>
    <col min="12817" max="13055" width="10.6640625" style="4"/>
    <col min="13056" max="13056" width="13.1640625" style="4" customWidth="1"/>
    <col min="13057" max="13057" width="79" style="4" customWidth="1"/>
    <col min="13058" max="13058" width="3.83203125" style="4" customWidth="1"/>
    <col min="13059" max="13071" width="12.5" style="4" customWidth="1"/>
    <col min="13072" max="13072" width="8.5" style="4" customWidth="1"/>
    <col min="13073" max="13311" width="10.6640625" style="4"/>
    <col min="13312" max="13312" width="13.1640625" style="4" customWidth="1"/>
    <col min="13313" max="13313" width="79" style="4" customWidth="1"/>
    <col min="13314" max="13314" width="3.83203125" style="4" customWidth="1"/>
    <col min="13315" max="13327" width="12.5" style="4" customWidth="1"/>
    <col min="13328" max="13328" width="8.5" style="4" customWidth="1"/>
    <col min="13329" max="13567" width="10.6640625" style="4"/>
    <col min="13568" max="13568" width="13.1640625" style="4" customWidth="1"/>
    <col min="13569" max="13569" width="79" style="4" customWidth="1"/>
    <col min="13570" max="13570" width="3.83203125" style="4" customWidth="1"/>
    <col min="13571" max="13583" width="12.5" style="4" customWidth="1"/>
    <col min="13584" max="13584" width="8.5" style="4" customWidth="1"/>
    <col min="13585" max="13823" width="10.6640625" style="4"/>
    <col min="13824" max="13824" width="13.1640625" style="4" customWidth="1"/>
    <col min="13825" max="13825" width="79" style="4" customWidth="1"/>
    <col min="13826" max="13826" width="3.83203125" style="4" customWidth="1"/>
    <col min="13827" max="13839" width="12.5" style="4" customWidth="1"/>
    <col min="13840" max="13840" width="8.5" style="4" customWidth="1"/>
    <col min="13841" max="14079" width="10.6640625" style="4"/>
    <col min="14080" max="14080" width="13.1640625" style="4" customWidth="1"/>
    <col min="14081" max="14081" width="79" style="4" customWidth="1"/>
    <col min="14082" max="14082" width="3.83203125" style="4" customWidth="1"/>
    <col min="14083" max="14095" width="12.5" style="4" customWidth="1"/>
    <col min="14096" max="14096" width="8.5" style="4" customWidth="1"/>
    <col min="14097" max="14335" width="10.6640625" style="4"/>
    <col min="14336" max="14336" width="13.1640625" style="4" customWidth="1"/>
    <col min="14337" max="14337" width="79" style="4" customWidth="1"/>
    <col min="14338" max="14338" width="3.83203125" style="4" customWidth="1"/>
    <col min="14339" max="14351" width="12.5" style="4" customWidth="1"/>
    <col min="14352" max="14352" width="8.5" style="4" customWidth="1"/>
    <col min="14353" max="14591" width="10.6640625" style="4"/>
    <col min="14592" max="14592" width="13.1640625" style="4" customWidth="1"/>
    <col min="14593" max="14593" width="79" style="4" customWidth="1"/>
    <col min="14594" max="14594" width="3.83203125" style="4" customWidth="1"/>
    <col min="14595" max="14607" width="12.5" style="4" customWidth="1"/>
    <col min="14608" max="14608" width="8.5" style="4" customWidth="1"/>
    <col min="14609" max="14847" width="10.6640625" style="4"/>
    <col min="14848" max="14848" width="13.1640625" style="4" customWidth="1"/>
    <col min="14849" max="14849" width="79" style="4" customWidth="1"/>
    <col min="14850" max="14850" width="3.83203125" style="4" customWidth="1"/>
    <col min="14851" max="14863" width="12.5" style="4" customWidth="1"/>
    <col min="14864" max="14864" width="8.5" style="4" customWidth="1"/>
    <col min="14865" max="15103" width="10.6640625" style="4"/>
    <col min="15104" max="15104" width="13.1640625" style="4" customWidth="1"/>
    <col min="15105" max="15105" width="79" style="4" customWidth="1"/>
    <col min="15106" max="15106" width="3.83203125" style="4" customWidth="1"/>
    <col min="15107" max="15119" width="12.5" style="4" customWidth="1"/>
    <col min="15120" max="15120" width="8.5" style="4" customWidth="1"/>
    <col min="15121" max="15359" width="10.6640625" style="4"/>
    <col min="15360" max="15360" width="13.1640625" style="4" customWidth="1"/>
    <col min="15361" max="15361" width="79" style="4" customWidth="1"/>
    <col min="15362" max="15362" width="3.83203125" style="4" customWidth="1"/>
    <col min="15363" max="15375" width="12.5" style="4" customWidth="1"/>
    <col min="15376" max="15376" width="8.5" style="4" customWidth="1"/>
    <col min="15377" max="15615" width="10.6640625" style="4"/>
    <col min="15616" max="15616" width="13.1640625" style="4" customWidth="1"/>
    <col min="15617" max="15617" width="79" style="4" customWidth="1"/>
    <col min="15618" max="15618" width="3.83203125" style="4" customWidth="1"/>
    <col min="15619" max="15631" width="12.5" style="4" customWidth="1"/>
    <col min="15632" max="15632" width="8.5" style="4" customWidth="1"/>
    <col min="15633" max="15871" width="10.6640625" style="4"/>
    <col min="15872" max="15872" width="13.1640625" style="4" customWidth="1"/>
    <col min="15873" max="15873" width="79" style="4" customWidth="1"/>
    <col min="15874" max="15874" width="3.83203125" style="4" customWidth="1"/>
    <col min="15875" max="15887" width="12.5" style="4" customWidth="1"/>
    <col min="15888" max="15888" width="8.5" style="4" customWidth="1"/>
    <col min="15889" max="16127" width="10.6640625" style="4"/>
    <col min="16128" max="16128" width="13.1640625" style="4" customWidth="1"/>
    <col min="16129" max="16129" width="79" style="4" customWidth="1"/>
    <col min="16130" max="16130" width="3.83203125" style="4" customWidth="1"/>
    <col min="16131" max="16143" width="12.5" style="4" customWidth="1"/>
    <col min="16144" max="16144" width="8.5" style="4" customWidth="1"/>
    <col min="16145" max="16384" width="10.6640625" style="4"/>
  </cols>
  <sheetData>
    <row r="1" spans="1:19" ht="13.5" thickBot="1" x14ac:dyDescent="0.25">
      <c r="A1" s="25" t="s">
        <v>9</v>
      </c>
      <c r="B1" s="26">
        <v>3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9" ht="13.5" thickTop="1" x14ac:dyDescent="0.2">
      <c r="A2" s="30" t="str">
        <f>CONCATENATE($B$1,"|",B2)</f>
        <v>3|1</v>
      </c>
      <c r="B2" s="31">
        <v>1</v>
      </c>
      <c r="C2" s="32" t="s">
        <v>63</v>
      </c>
      <c r="D2" s="33">
        <v>1</v>
      </c>
      <c r="E2" s="34">
        <v>50</v>
      </c>
      <c r="F2" s="34">
        <v>50</v>
      </c>
      <c r="G2" s="34"/>
      <c r="H2" s="34"/>
      <c r="I2" s="34"/>
      <c r="J2" s="35"/>
      <c r="K2" s="35"/>
      <c r="L2" s="35"/>
      <c r="M2" s="35"/>
      <c r="N2" s="35"/>
      <c r="O2" s="35"/>
      <c r="P2" s="35"/>
      <c r="S2" s="4">
        <f>SUM(E2:P2)</f>
        <v>100</v>
      </c>
    </row>
    <row r="3" spans="1:19" x14ac:dyDescent="0.2">
      <c r="A3" s="36" t="str">
        <f t="shared" ref="A3:A12" si="0">CONCATENATE($B$1,"|",B3)</f>
        <v>3|2</v>
      </c>
      <c r="B3" s="37" t="s">
        <v>25</v>
      </c>
      <c r="C3" s="32" t="s">
        <v>59</v>
      </c>
      <c r="D3" s="33">
        <v>2</v>
      </c>
      <c r="E3" s="34">
        <v>50</v>
      </c>
      <c r="F3" s="34">
        <v>50</v>
      </c>
      <c r="G3" s="34"/>
      <c r="H3" s="34"/>
      <c r="I3" s="34"/>
      <c r="J3" s="38"/>
      <c r="K3" s="38"/>
      <c r="L3" s="38"/>
      <c r="M3" s="38"/>
      <c r="N3" s="38"/>
      <c r="O3" s="38"/>
      <c r="P3" s="38"/>
      <c r="S3" s="4">
        <f t="shared" ref="S3:S12" si="1">SUM(E3:P3)</f>
        <v>100</v>
      </c>
    </row>
    <row r="4" spans="1:19" x14ac:dyDescent="0.2">
      <c r="A4" s="36" t="str">
        <f t="shared" si="0"/>
        <v>3|3</v>
      </c>
      <c r="B4" s="37" t="s">
        <v>29</v>
      </c>
      <c r="C4" s="32" t="s">
        <v>64</v>
      </c>
      <c r="D4" s="33">
        <v>3</v>
      </c>
      <c r="E4" s="39">
        <v>25</v>
      </c>
      <c r="F4" s="39">
        <v>60</v>
      </c>
      <c r="G4" s="39">
        <v>15</v>
      </c>
      <c r="H4" s="39"/>
      <c r="I4" s="39"/>
      <c r="J4" s="38"/>
      <c r="K4" s="38"/>
      <c r="L4" s="38"/>
      <c r="M4" s="38"/>
      <c r="N4" s="38"/>
      <c r="O4" s="38"/>
      <c r="P4" s="38"/>
      <c r="S4" s="4">
        <f t="shared" si="1"/>
        <v>100</v>
      </c>
    </row>
    <row r="5" spans="1:19" x14ac:dyDescent="0.2">
      <c r="A5" s="36" t="str">
        <f t="shared" si="0"/>
        <v>3|4</v>
      </c>
      <c r="B5" s="37" t="s">
        <v>31</v>
      </c>
      <c r="C5" s="32" t="s">
        <v>60</v>
      </c>
      <c r="D5" s="33">
        <v>4</v>
      </c>
      <c r="E5" s="39"/>
      <c r="F5" s="39">
        <v>50</v>
      </c>
      <c r="G5" s="39">
        <v>50</v>
      </c>
      <c r="H5" s="39"/>
      <c r="I5" s="39"/>
      <c r="J5" s="38"/>
      <c r="K5" s="38"/>
      <c r="L5" s="38"/>
      <c r="M5" s="38"/>
      <c r="N5" s="38"/>
      <c r="O5" s="38"/>
      <c r="P5" s="38"/>
      <c r="S5" s="4">
        <f t="shared" si="1"/>
        <v>100</v>
      </c>
    </row>
    <row r="6" spans="1:19" x14ac:dyDescent="0.2">
      <c r="A6" s="36" t="str">
        <f t="shared" si="0"/>
        <v>3|5</v>
      </c>
      <c r="B6" s="37" t="s">
        <v>24</v>
      </c>
      <c r="C6" s="32" t="s">
        <v>61</v>
      </c>
      <c r="D6" s="33">
        <v>5</v>
      </c>
      <c r="E6" s="39">
        <v>20</v>
      </c>
      <c r="F6" s="39">
        <v>50</v>
      </c>
      <c r="G6" s="39">
        <v>30</v>
      </c>
      <c r="H6" s="39"/>
      <c r="I6" s="39"/>
      <c r="J6" s="38"/>
      <c r="K6" s="38"/>
      <c r="L6" s="38"/>
      <c r="M6" s="38"/>
      <c r="N6" s="38"/>
      <c r="O6" s="38"/>
      <c r="P6" s="38"/>
      <c r="S6" s="4">
        <f t="shared" si="1"/>
        <v>100</v>
      </c>
    </row>
    <row r="7" spans="1:19" x14ac:dyDescent="0.2">
      <c r="A7" s="36" t="str">
        <f t="shared" si="0"/>
        <v>3|6</v>
      </c>
      <c r="B7" s="37" t="s">
        <v>32</v>
      </c>
      <c r="C7" s="32" t="s">
        <v>207</v>
      </c>
      <c r="D7" s="33">
        <v>3</v>
      </c>
      <c r="E7" s="39"/>
      <c r="F7" s="39">
        <v>50</v>
      </c>
      <c r="G7" s="39">
        <v>50</v>
      </c>
      <c r="H7" s="39"/>
      <c r="I7" s="39"/>
      <c r="J7" s="38"/>
      <c r="K7" s="38"/>
      <c r="L7" s="38"/>
      <c r="M7" s="38"/>
      <c r="N7" s="38"/>
      <c r="O7" s="38"/>
      <c r="P7" s="38"/>
      <c r="S7" s="4">
        <f t="shared" si="1"/>
        <v>100</v>
      </c>
    </row>
    <row r="8" spans="1:19" x14ac:dyDescent="0.2">
      <c r="A8" s="36" t="str">
        <f t="shared" si="0"/>
        <v>3|7</v>
      </c>
      <c r="B8" s="37" t="s">
        <v>58</v>
      </c>
      <c r="C8" s="32" t="s">
        <v>65</v>
      </c>
      <c r="D8" s="33">
        <v>5</v>
      </c>
      <c r="E8" s="39"/>
      <c r="F8" s="39">
        <v>20</v>
      </c>
      <c r="G8" s="39">
        <v>80</v>
      </c>
      <c r="H8" s="39"/>
      <c r="I8" s="39"/>
      <c r="J8" s="38"/>
      <c r="K8" s="38"/>
      <c r="L8" s="38"/>
      <c r="M8" s="38"/>
      <c r="N8" s="38"/>
      <c r="O8" s="38"/>
      <c r="P8" s="38"/>
      <c r="S8" s="4">
        <f t="shared" si="1"/>
        <v>100</v>
      </c>
    </row>
    <row r="9" spans="1:19" x14ac:dyDescent="0.2">
      <c r="A9" s="36" t="str">
        <f t="shared" si="0"/>
        <v>3|8</v>
      </c>
      <c r="B9" s="37" t="s">
        <v>45</v>
      </c>
      <c r="C9" s="32" t="s">
        <v>66</v>
      </c>
      <c r="D9" s="33">
        <v>6</v>
      </c>
      <c r="E9" s="39"/>
      <c r="F9" s="39">
        <v>50</v>
      </c>
      <c r="G9" s="39">
        <v>50</v>
      </c>
      <c r="H9" s="39"/>
      <c r="I9" s="39"/>
      <c r="J9" s="38"/>
      <c r="K9" s="38"/>
      <c r="L9" s="38"/>
      <c r="M9" s="38"/>
      <c r="N9" s="38"/>
      <c r="O9" s="38"/>
      <c r="P9" s="38"/>
      <c r="S9" s="4">
        <f t="shared" si="1"/>
        <v>100</v>
      </c>
    </row>
    <row r="10" spans="1:19" x14ac:dyDescent="0.2">
      <c r="A10" s="36" t="str">
        <f t="shared" si="0"/>
        <v>3|9</v>
      </c>
      <c r="B10" s="37" t="s">
        <v>67</v>
      </c>
      <c r="C10" s="32" t="s">
        <v>68</v>
      </c>
      <c r="D10" s="33">
        <v>6</v>
      </c>
      <c r="E10" s="39">
        <v>30</v>
      </c>
      <c r="F10" s="39">
        <v>40</v>
      </c>
      <c r="G10" s="39">
        <v>30</v>
      </c>
      <c r="H10" s="39"/>
      <c r="I10" s="39"/>
      <c r="J10" s="38"/>
      <c r="K10" s="38"/>
      <c r="L10" s="38"/>
      <c r="M10" s="38"/>
      <c r="N10" s="38"/>
      <c r="O10" s="38"/>
      <c r="P10" s="38"/>
      <c r="S10" s="4">
        <f t="shared" si="1"/>
        <v>100</v>
      </c>
    </row>
    <row r="11" spans="1:19" x14ac:dyDescent="0.2">
      <c r="A11" s="36" t="str">
        <f t="shared" si="0"/>
        <v>3|10</v>
      </c>
      <c r="B11" s="37" t="s">
        <v>69</v>
      </c>
      <c r="C11" s="32" t="s">
        <v>62</v>
      </c>
      <c r="D11" s="33"/>
      <c r="E11" s="39">
        <v>60</v>
      </c>
      <c r="F11" s="39">
        <v>40</v>
      </c>
      <c r="G11" s="39"/>
      <c r="H11" s="39"/>
      <c r="I11" s="39"/>
      <c r="J11" s="38"/>
      <c r="K11" s="38"/>
      <c r="L11" s="38"/>
      <c r="M11" s="38"/>
      <c r="N11" s="38"/>
      <c r="O11" s="38"/>
      <c r="P11" s="38"/>
      <c r="S11" s="4">
        <f t="shared" si="1"/>
        <v>100</v>
      </c>
    </row>
    <row r="12" spans="1:19" x14ac:dyDescent="0.2">
      <c r="A12" s="36" t="str">
        <f t="shared" si="0"/>
        <v>3|11</v>
      </c>
      <c r="B12" s="37" t="s">
        <v>79</v>
      </c>
      <c r="C12" s="32" t="s">
        <v>94</v>
      </c>
      <c r="D12" s="33"/>
      <c r="E12" s="39">
        <v>15</v>
      </c>
      <c r="F12" s="39">
        <v>60</v>
      </c>
      <c r="G12" s="39">
        <v>25</v>
      </c>
      <c r="H12" s="39"/>
      <c r="I12" s="39"/>
      <c r="J12" s="38"/>
      <c r="K12" s="38"/>
      <c r="L12" s="38"/>
      <c r="M12" s="38"/>
      <c r="N12" s="38"/>
      <c r="O12" s="38"/>
      <c r="P12" s="38"/>
      <c r="S12" s="4">
        <f t="shared" si="1"/>
        <v>100</v>
      </c>
    </row>
    <row r="13" spans="1:19" ht="5.45" customHeight="1" x14ac:dyDescent="0.2"/>
    <row r="14" spans="1:19" ht="13.5" thickBot="1" x14ac:dyDescent="0.25">
      <c r="A14" s="40" t="s">
        <v>9</v>
      </c>
      <c r="B14" s="41">
        <v>4</v>
      </c>
      <c r="C14" s="42"/>
      <c r="D14" s="43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9" ht="13.5" thickTop="1" x14ac:dyDescent="0.2">
      <c r="A15" s="44" t="str">
        <f>CONCATENATE($B$14,"|",B15)</f>
        <v>4|1</v>
      </c>
      <c r="B15" s="31">
        <v>1</v>
      </c>
      <c r="C15" s="32" t="s">
        <v>63</v>
      </c>
      <c r="D15" s="33">
        <v>1</v>
      </c>
      <c r="E15" s="34">
        <v>45</v>
      </c>
      <c r="F15" s="34">
        <v>45</v>
      </c>
      <c r="G15" s="34">
        <v>10</v>
      </c>
      <c r="H15" s="34"/>
      <c r="I15" s="34"/>
      <c r="J15" s="35"/>
      <c r="K15" s="35"/>
      <c r="L15" s="35"/>
      <c r="M15" s="35"/>
      <c r="N15" s="35"/>
      <c r="O15" s="35"/>
      <c r="P15" s="35"/>
      <c r="S15" s="4">
        <f>SUM(E15:P15)</f>
        <v>100</v>
      </c>
    </row>
    <row r="16" spans="1:19" x14ac:dyDescent="0.2">
      <c r="A16" s="36" t="str">
        <f t="shared" ref="A16:A25" si="2">CONCATENATE($B$14,"|",B16)</f>
        <v>4|2</v>
      </c>
      <c r="B16" s="37" t="s">
        <v>25</v>
      </c>
      <c r="C16" s="32" t="s">
        <v>59</v>
      </c>
      <c r="D16" s="33">
        <v>2</v>
      </c>
      <c r="E16" s="34">
        <v>40</v>
      </c>
      <c r="F16" s="34">
        <v>40</v>
      </c>
      <c r="G16" s="34">
        <v>20</v>
      </c>
      <c r="H16" s="34"/>
      <c r="I16" s="34"/>
      <c r="J16" s="38"/>
      <c r="K16" s="38"/>
      <c r="L16" s="38"/>
      <c r="M16" s="38"/>
      <c r="N16" s="38"/>
      <c r="O16" s="38"/>
      <c r="P16" s="38"/>
      <c r="S16" s="4">
        <f t="shared" ref="S16:S25" si="3">SUM(E16:P16)</f>
        <v>100</v>
      </c>
    </row>
    <row r="17" spans="1:19" x14ac:dyDescent="0.2">
      <c r="A17" s="36" t="str">
        <f t="shared" si="2"/>
        <v>4|3</v>
      </c>
      <c r="B17" s="37" t="s">
        <v>29</v>
      </c>
      <c r="C17" s="32" t="s">
        <v>64</v>
      </c>
      <c r="D17" s="33">
        <v>3</v>
      </c>
      <c r="E17" s="39">
        <v>20</v>
      </c>
      <c r="F17" s="39">
        <v>35</v>
      </c>
      <c r="G17" s="39">
        <v>35</v>
      </c>
      <c r="H17" s="39">
        <v>10</v>
      </c>
      <c r="I17" s="39"/>
      <c r="J17" s="38"/>
      <c r="K17" s="38"/>
      <c r="L17" s="38"/>
      <c r="M17" s="38"/>
      <c r="N17" s="38"/>
      <c r="O17" s="38"/>
      <c r="P17" s="38"/>
      <c r="S17" s="4">
        <f t="shared" si="3"/>
        <v>100</v>
      </c>
    </row>
    <row r="18" spans="1:19" x14ac:dyDescent="0.2">
      <c r="A18" s="36" t="str">
        <f t="shared" si="2"/>
        <v>4|4</v>
      </c>
      <c r="B18" s="37" t="s">
        <v>31</v>
      </c>
      <c r="C18" s="32" t="s">
        <v>60</v>
      </c>
      <c r="D18" s="33">
        <v>4</v>
      </c>
      <c r="E18" s="39"/>
      <c r="F18" s="39">
        <v>35</v>
      </c>
      <c r="G18" s="39">
        <v>35</v>
      </c>
      <c r="H18" s="39">
        <v>30</v>
      </c>
      <c r="I18" s="39"/>
      <c r="J18" s="38"/>
      <c r="K18" s="38"/>
      <c r="L18" s="38"/>
      <c r="M18" s="38"/>
      <c r="N18" s="38"/>
      <c r="O18" s="38"/>
      <c r="P18" s="38"/>
      <c r="S18" s="4">
        <f t="shared" si="3"/>
        <v>100</v>
      </c>
    </row>
    <row r="19" spans="1:19" x14ac:dyDescent="0.2">
      <c r="A19" s="36" t="str">
        <f t="shared" si="2"/>
        <v>4|5</v>
      </c>
      <c r="B19" s="37" t="s">
        <v>24</v>
      </c>
      <c r="C19" s="32" t="s">
        <v>61</v>
      </c>
      <c r="D19" s="33">
        <v>5</v>
      </c>
      <c r="E19" s="39">
        <v>10</v>
      </c>
      <c r="F19" s="39">
        <v>35</v>
      </c>
      <c r="G19" s="39">
        <v>35</v>
      </c>
      <c r="H19" s="39">
        <v>20</v>
      </c>
      <c r="I19" s="39"/>
      <c r="J19" s="38"/>
      <c r="K19" s="38"/>
      <c r="L19" s="38"/>
      <c r="M19" s="38"/>
      <c r="N19" s="38"/>
      <c r="O19" s="38"/>
      <c r="P19" s="38"/>
      <c r="S19" s="4">
        <f t="shared" si="3"/>
        <v>100</v>
      </c>
    </row>
    <row r="20" spans="1:19" x14ac:dyDescent="0.2">
      <c r="A20" s="36" t="str">
        <f t="shared" si="2"/>
        <v>4|6</v>
      </c>
      <c r="B20" s="37" t="s">
        <v>32</v>
      </c>
      <c r="C20" s="32" t="s">
        <v>207</v>
      </c>
      <c r="D20" s="33">
        <v>3</v>
      </c>
      <c r="E20" s="39"/>
      <c r="F20" s="39">
        <v>35</v>
      </c>
      <c r="G20" s="39">
        <v>35</v>
      </c>
      <c r="H20" s="39">
        <v>30</v>
      </c>
      <c r="I20" s="39"/>
      <c r="J20" s="38"/>
      <c r="K20" s="38"/>
      <c r="L20" s="38"/>
      <c r="M20" s="38"/>
      <c r="N20" s="38"/>
      <c r="O20" s="38"/>
      <c r="P20" s="38"/>
      <c r="S20" s="4">
        <f t="shared" si="3"/>
        <v>100</v>
      </c>
    </row>
    <row r="21" spans="1:19" x14ac:dyDescent="0.2">
      <c r="A21" s="36" t="str">
        <f t="shared" si="2"/>
        <v>4|7</v>
      </c>
      <c r="B21" s="37" t="s">
        <v>58</v>
      </c>
      <c r="C21" s="32" t="s">
        <v>65</v>
      </c>
      <c r="D21" s="33">
        <v>5</v>
      </c>
      <c r="E21" s="39"/>
      <c r="F21" s="39">
        <v>15</v>
      </c>
      <c r="G21" s="39">
        <v>60</v>
      </c>
      <c r="H21" s="39">
        <v>25</v>
      </c>
      <c r="I21" s="39"/>
      <c r="J21" s="38"/>
      <c r="K21" s="38"/>
      <c r="L21" s="38"/>
      <c r="M21" s="38"/>
      <c r="N21" s="38"/>
      <c r="O21" s="38"/>
      <c r="P21" s="38"/>
      <c r="S21" s="4">
        <f t="shared" si="3"/>
        <v>100</v>
      </c>
    </row>
    <row r="22" spans="1:19" x14ac:dyDescent="0.2">
      <c r="A22" s="36" t="str">
        <f t="shared" si="2"/>
        <v>4|8</v>
      </c>
      <c r="B22" s="37" t="s">
        <v>45</v>
      </c>
      <c r="C22" s="32" t="s">
        <v>66</v>
      </c>
      <c r="D22" s="33">
        <v>6</v>
      </c>
      <c r="E22" s="39"/>
      <c r="F22" s="39">
        <v>30</v>
      </c>
      <c r="G22" s="39">
        <v>40</v>
      </c>
      <c r="H22" s="39">
        <v>30</v>
      </c>
      <c r="I22" s="39"/>
      <c r="J22" s="38"/>
      <c r="K22" s="38"/>
      <c r="L22" s="38"/>
      <c r="M22" s="38"/>
      <c r="N22" s="38"/>
      <c r="O22" s="38"/>
      <c r="P22" s="38"/>
      <c r="S22" s="4">
        <f t="shared" si="3"/>
        <v>100</v>
      </c>
    </row>
    <row r="23" spans="1:19" x14ac:dyDescent="0.2">
      <c r="A23" s="36" t="str">
        <f t="shared" si="2"/>
        <v>4|9</v>
      </c>
      <c r="B23" s="37" t="s">
        <v>67</v>
      </c>
      <c r="C23" s="32" t="s">
        <v>68</v>
      </c>
      <c r="D23" s="33">
        <v>6</v>
      </c>
      <c r="E23" s="39">
        <v>10</v>
      </c>
      <c r="F23" s="39">
        <v>35</v>
      </c>
      <c r="G23" s="39">
        <v>35</v>
      </c>
      <c r="H23" s="39">
        <v>20</v>
      </c>
      <c r="I23" s="39"/>
      <c r="J23" s="38"/>
      <c r="K23" s="38"/>
      <c r="L23" s="38"/>
      <c r="M23" s="38"/>
      <c r="N23" s="38"/>
      <c r="O23" s="38"/>
      <c r="P23" s="38"/>
      <c r="S23" s="4">
        <f t="shared" si="3"/>
        <v>100</v>
      </c>
    </row>
    <row r="24" spans="1:19" x14ac:dyDescent="0.2">
      <c r="A24" s="36" t="str">
        <f t="shared" si="2"/>
        <v>4|10</v>
      </c>
      <c r="B24" s="37" t="s">
        <v>69</v>
      </c>
      <c r="C24" s="32" t="s">
        <v>62</v>
      </c>
      <c r="D24" s="33"/>
      <c r="E24" s="39">
        <v>40</v>
      </c>
      <c r="F24" s="39">
        <v>40</v>
      </c>
      <c r="G24" s="39">
        <v>20</v>
      </c>
      <c r="H24" s="39"/>
      <c r="I24" s="39"/>
      <c r="J24" s="38"/>
      <c r="K24" s="38"/>
      <c r="L24" s="38"/>
      <c r="M24" s="38"/>
      <c r="N24" s="38"/>
      <c r="O24" s="38"/>
      <c r="P24" s="38"/>
      <c r="S24" s="4">
        <f t="shared" si="3"/>
        <v>100</v>
      </c>
    </row>
    <row r="25" spans="1:19" x14ac:dyDescent="0.2">
      <c r="A25" s="45" t="str">
        <f t="shared" si="2"/>
        <v>4|11</v>
      </c>
      <c r="B25" s="37" t="s">
        <v>79</v>
      </c>
      <c r="C25" s="32" t="s">
        <v>94</v>
      </c>
      <c r="D25" s="33"/>
      <c r="E25" s="39">
        <v>10</v>
      </c>
      <c r="F25" s="39">
        <v>35</v>
      </c>
      <c r="G25" s="39">
        <v>35</v>
      </c>
      <c r="H25" s="39">
        <v>20</v>
      </c>
      <c r="I25" s="39"/>
      <c r="J25" s="38"/>
      <c r="K25" s="38"/>
      <c r="L25" s="38"/>
      <c r="M25" s="38"/>
      <c r="N25" s="38"/>
      <c r="O25" s="38"/>
      <c r="P25" s="38"/>
      <c r="S25" s="4">
        <f t="shared" si="3"/>
        <v>100</v>
      </c>
    </row>
    <row r="26" spans="1:19" ht="5.45" customHeight="1" x14ac:dyDescent="0.2"/>
    <row r="27" spans="1:19" ht="13.5" thickBot="1" x14ac:dyDescent="0.25">
      <c r="A27" s="40" t="s">
        <v>9</v>
      </c>
      <c r="B27" s="41">
        <v>5</v>
      </c>
      <c r="C27" s="42"/>
      <c r="D27" s="43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9" ht="13.5" thickTop="1" x14ac:dyDescent="0.2">
      <c r="A28" s="44" t="str">
        <f>CONCATENATE($B$27,"|",B28)</f>
        <v>5|1</v>
      </c>
      <c r="B28" s="31">
        <v>1</v>
      </c>
      <c r="C28" s="32" t="s">
        <v>63</v>
      </c>
      <c r="D28" s="33">
        <v>1</v>
      </c>
      <c r="E28" s="34">
        <v>40</v>
      </c>
      <c r="F28" s="34">
        <v>30</v>
      </c>
      <c r="G28" s="34">
        <v>25</v>
      </c>
      <c r="H28" s="34">
        <v>5</v>
      </c>
      <c r="I28" s="34"/>
      <c r="J28" s="35"/>
      <c r="K28" s="35"/>
      <c r="L28" s="35"/>
      <c r="M28" s="35"/>
      <c r="N28" s="35"/>
      <c r="O28" s="35"/>
      <c r="P28" s="35"/>
      <c r="S28" s="4">
        <f>SUM(E28:P28)</f>
        <v>100</v>
      </c>
    </row>
    <row r="29" spans="1:19" x14ac:dyDescent="0.2">
      <c r="A29" s="36" t="str">
        <f t="shared" ref="A29:A38" si="4">CONCATENATE($B$27,"|",B29)</f>
        <v>5|2</v>
      </c>
      <c r="B29" s="37" t="s">
        <v>25</v>
      </c>
      <c r="C29" s="32" t="s">
        <v>59</v>
      </c>
      <c r="D29" s="33">
        <v>2</v>
      </c>
      <c r="E29" s="34">
        <v>30</v>
      </c>
      <c r="F29" s="34">
        <v>30</v>
      </c>
      <c r="G29" s="34">
        <v>30</v>
      </c>
      <c r="H29" s="34">
        <v>10</v>
      </c>
      <c r="I29" s="34"/>
      <c r="J29" s="38"/>
      <c r="K29" s="38"/>
      <c r="L29" s="38"/>
      <c r="M29" s="38"/>
      <c r="N29" s="38"/>
      <c r="O29" s="38"/>
      <c r="P29" s="38"/>
      <c r="S29" s="4">
        <f t="shared" ref="S29:S38" si="5">SUM(E29:P29)</f>
        <v>100</v>
      </c>
    </row>
    <row r="30" spans="1:19" x14ac:dyDescent="0.2">
      <c r="A30" s="36" t="str">
        <f t="shared" si="4"/>
        <v>5|3</v>
      </c>
      <c r="B30" s="37" t="s">
        <v>29</v>
      </c>
      <c r="C30" s="32" t="s">
        <v>64</v>
      </c>
      <c r="D30" s="33">
        <v>3</v>
      </c>
      <c r="E30" s="39">
        <v>10</v>
      </c>
      <c r="F30" s="39">
        <v>30</v>
      </c>
      <c r="G30" s="39">
        <v>30</v>
      </c>
      <c r="H30" s="39">
        <v>25</v>
      </c>
      <c r="I30" s="39">
        <v>5</v>
      </c>
      <c r="J30" s="38"/>
      <c r="K30" s="38"/>
      <c r="L30" s="38"/>
      <c r="M30" s="38"/>
      <c r="N30" s="38"/>
      <c r="O30" s="38"/>
      <c r="P30" s="38"/>
      <c r="S30" s="4">
        <f t="shared" si="5"/>
        <v>100</v>
      </c>
    </row>
    <row r="31" spans="1:19" x14ac:dyDescent="0.2">
      <c r="A31" s="36" t="str">
        <f t="shared" si="4"/>
        <v>5|4</v>
      </c>
      <c r="B31" s="37" t="s">
        <v>31</v>
      </c>
      <c r="C31" s="32" t="s">
        <v>60</v>
      </c>
      <c r="D31" s="33">
        <v>4</v>
      </c>
      <c r="E31" s="39"/>
      <c r="F31" s="39">
        <v>15</v>
      </c>
      <c r="G31" s="39">
        <v>30</v>
      </c>
      <c r="H31" s="39">
        <v>30</v>
      </c>
      <c r="I31" s="39">
        <v>25</v>
      </c>
      <c r="J31" s="38"/>
      <c r="K31" s="38"/>
      <c r="L31" s="38"/>
      <c r="M31" s="38"/>
      <c r="N31" s="38"/>
      <c r="O31" s="38"/>
      <c r="P31" s="38"/>
      <c r="S31" s="4">
        <f t="shared" si="5"/>
        <v>100</v>
      </c>
    </row>
    <row r="32" spans="1:19" x14ac:dyDescent="0.2">
      <c r="A32" s="36" t="str">
        <f t="shared" si="4"/>
        <v>5|5</v>
      </c>
      <c r="B32" s="37" t="s">
        <v>24</v>
      </c>
      <c r="C32" s="32" t="s">
        <v>61</v>
      </c>
      <c r="D32" s="33">
        <v>5</v>
      </c>
      <c r="E32" s="39"/>
      <c r="F32" s="39">
        <v>25</v>
      </c>
      <c r="G32" s="39">
        <v>35</v>
      </c>
      <c r="H32" s="39">
        <v>35</v>
      </c>
      <c r="I32" s="39">
        <v>5</v>
      </c>
      <c r="J32" s="38"/>
      <c r="K32" s="38"/>
      <c r="L32" s="38"/>
      <c r="M32" s="38"/>
      <c r="N32" s="38"/>
      <c r="O32" s="38"/>
      <c r="P32" s="38"/>
      <c r="S32" s="4">
        <f t="shared" si="5"/>
        <v>100</v>
      </c>
    </row>
    <row r="33" spans="1:19" x14ac:dyDescent="0.2">
      <c r="A33" s="36" t="str">
        <f t="shared" si="4"/>
        <v>5|6</v>
      </c>
      <c r="B33" s="37" t="s">
        <v>32</v>
      </c>
      <c r="C33" s="32" t="s">
        <v>207</v>
      </c>
      <c r="D33" s="33">
        <v>3</v>
      </c>
      <c r="E33" s="39"/>
      <c r="F33" s="39">
        <v>5</v>
      </c>
      <c r="G33" s="39">
        <v>40</v>
      </c>
      <c r="H33" s="39">
        <v>30</v>
      </c>
      <c r="I33" s="39">
        <v>25</v>
      </c>
      <c r="J33" s="38"/>
      <c r="K33" s="38"/>
      <c r="L33" s="38"/>
      <c r="M33" s="38"/>
      <c r="N33" s="38"/>
      <c r="O33" s="38"/>
      <c r="P33" s="38"/>
      <c r="S33" s="4">
        <f t="shared" si="5"/>
        <v>100</v>
      </c>
    </row>
    <row r="34" spans="1:19" x14ac:dyDescent="0.2">
      <c r="A34" s="36" t="str">
        <f t="shared" si="4"/>
        <v>5|7</v>
      </c>
      <c r="B34" s="37" t="s">
        <v>58</v>
      </c>
      <c r="C34" s="32" t="s">
        <v>65</v>
      </c>
      <c r="D34" s="33">
        <v>5</v>
      </c>
      <c r="E34" s="39"/>
      <c r="F34" s="39">
        <v>10</v>
      </c>
      <c r="G34" s="39">
        <v>35</v>
      </c>
      <c r="H34" s="39">
        <v>35</v>
      </c>
      <c r="I34" s="39">
        <v>20</v>
      </c>
      <c r="J34" s="38"/>
      <c r="K34" s="38"/>
      <c r="L34" s="38"/>
      <c r="M34" s="38"/>
      <c r="N34" s="38"/>
      <c r="O34" s="38"/>
      <c r="P34" s="38"/>
      <c r="S34" s="4">
        <f t="shared" si="5"/>
        <v>100</v>
      </c>
    </row>
    <row r="35" spans="1:19" x14ac:dyDescent="0.2">
      <c r="A35" s="36" t="str">
        <f t="shared" si="4"/>
        <v>5|8</v>
      </c>
      <c r="B35" s="37" t="s">
        <v>45</v>
      </c>
      <c r="C35" s="32" t="s">
        <v>66</v>
      </c>
      <c r="D35" s="33">
        <v>6</v>
      </c>
      <c r="E35" s="39"/>
      <c r="F35" s="39">
        <v>10</v>
      </c>
      <c r="G35" s="39">
        <v>35</v>
      </c>
      <c r="H35" s="39">
        <v>35</v>
      </c>
      <c r="I35" s="39">
        <v>20</v>
      </c>
      <c r="J35" s="38"/>
      <c r="K35" s="38"/>
      <c r="L35" s="38"/>
      <c r="M35" s="38"/>
      <c r="N35" s="38"/>
      <c r="O35" s="38"/>
      <c r="P35" s="38"/>
      <c r="S35" s="4">
        <f t="shared" si="5"/>
        <v>100</v>
      </c>
    </row>
    <row r="36" spans="1:19" x14ac:dyDescent="0.2">
      <c r="A36" s="36" t="str">
        <f t="shared" si="4"/>
        <v>5|9</v>
      </c>
      <c r="B36" s="37" t="s">
        <v>67</v>
      </c>
      <c r="C36" s="32" t="s">
        <v>68</v>
      </c>
      <c r="D36" s="33">
        <v>6</v>
      </c>
      <c r="E36" s="39">
        <v>5</v>
      </c>
      <c r="F36" s="39">
        <v>25</v>
      </c>
      <c r="G36" s="39">
        <v>25</v>
      </c>
      <c r="H36" s="39">
        <v>25</v>
      </c>
      <c r="I36" s="39">
        <v>20</v>
      </c>
      <c r="J36" s="38"/>
      <c r="K36" s="38"/>
      <c r="L36" s="38"/>
      <c r="M36" s="38"/>
      <c r="N36" s="38"/>
      <c r="O36" s="38"/>
      <c r="P36" s="38"/>
      <c r="S36" s="4">
        <f t="shared" si="5"/>
        <v>100</v>
      </c>
    </row>
    <row r="37" spans="1:19" x14ac:dyDescent="0.2">
      <c r="A37" s="36" t="str">
        <f t="shared" si="4"/>
        <v>5|10</v>
      </c>
      <c r="B37" s="37" t="s">
        <v>69</v>
      </c>
      <c r="C37" s="32" t="s">
        <v>62</v>
      </c>
      <c r="D37" s="33"/>
      <c r="E37" s="39">
        <v>25</v>
      </c>
      <c r="F37" s="39">
        <v>30</v>
      </c>
      <c r="G37" s="39">
        <v>30</v>
      </c>
      <c r="H37" s="39">
        <v>15</v>
      </c>
      <c r="I37" s="39"/>
      <c r="J37" s="38"/>
      <c r="K37" s="38"/>
      <c r="L37" s="38"/>
      <c r="M37" s="38"/>
      <c r="N37" s="38"/>
      <c r="O37" s="38"/>
      <c r="P37" s="38"/>
      <c r="S37" s="4">
        <f t="shared" si="5"/>
        <v>100</v>
      </c>
    </row>
    <row r="38" spans="1:19" x14ac:dyDescent="0.2">
      <c r="A38" s="36" t="str">
        <f t="shared" si="4"/>
        <v>5|11</v>
      </c>
      <c r="B38" s="37" t="s">
        <v>79</v>
      </c>
      <c r="C38" s="32" t="s">
        <v>94</v>
      </c>
      <c r="D38" s="33"/>
      <c r="E38" s="39">
        <v>7</v>
      </c>
      <c r="F38" s="39">
        <v>21</v>
      </c>
      <c r="G38" s="39">
        <v>27</v>
      </c>
      <c r="H38" s="39">
        <v>28</v>
      </c>
      <c r="I38" s="39">
        <v>17</v>
      </c>
      <c r="J38" s="38"/>
      <c r="K38" s="38"/>
      <c r="L38" s="38"/>
      <c r="M38" s="38"/>
      <c r="N38" s="38"/>
      <c r="O38" s="38"/>
      <c r="P38" s="38"/>
      <c r="S38" s="4">
        <f t="shared" si="5"/>
        <v>100</v>
      </c>
    </row>
    <row r="39" spans="1:19" ht="5.45" customHeight="1" x14ac:dyDescent="0.2"/>
    <row r="40" spans="1:19" ht="13.5" thickBot="1" x14ac:dyDescent="0.25">
      <c r="A40" s="40" t="s">
        <v>9</v>
      </c>
      <c r="B40" s="41">
        <v>6</v>
      </c>
      <c r="C40" s="42"/>
      <c r="D40" s="43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9" ht="13.5" thickTop="1" x14ac:dyDescent="0.2">
      <c r="A41" s="44" t="str">
        <f>CONCATENATE($B$40,"|",B41)</f>
        <v>6|1</v>
      </c>
      <c r="B41" s="31">
        <v>1</v>
      </c>
      <c r="C41" s="32" t="s">
        <v>63</v>
      </c>
      <c r="D41" s="33">
        <v>1</v>
      </c>
      <c r="E41" s="34">
        <v>20</v>
      </c>
      <c r="F41" s="34">
        <v>30</v>
      </c>
      <c r="G41" s="34">
        <v>30</v>
      </c>
      <c r="H41" s="34">
        <v>20</v>
      </c>
      <c r="I41" s="34"/>
      <c r="J41" s="35"/>
      <c r="K41" s="35"/>
      <c r="L41" s="35"/>
      <c r="M41" s="35"/>
      <c r="N41" s="35"/>
      <c r="O41" s="35"/>
      <c r="P41" s="35"/>
      <c r="S41" s="4">
        <f>SUM(E41:P41)</f>
        <v>100</v>
      </c>
    </row>
    <row r="42" spans="1:19" x14ac:dyDescent="0.2">
      <c r="A42" s="36" t="str">
        <f>CONCATENATE($B$40,"|",B42)</f>
        <v>6|2</v>
      </c>
      <c r="B42" s="37" t="s">
        <v>25</v>
      </c>
      <c r="C42" s="32" t="s">
        <v>59</v>
      </c>
      <c r="D42" s="33">
        <v>2</v>
      </c>
      <c r="E42" s="34">
        <v>15</v>
      </c>
      <c r="F42" s="34">
        <v>25</v>
      </c>
      <c r="G42" s="34">
        <v>30</v>
      </c>
      <c r="H42" s="34">
        <v>25</v>
      </c>
      <c r="I42" s="34">
        <v>5</v>
      </c>
      <c r="J42" s="38"/>
      <c r="K42" s="38"/>
      <c r="L42" s="38"/>
      <c r="M42" s="38"/>
      <c r="N42" s="38"/>
      <c r="O42" s="38"/>
      <c r="P42" s="38"/>
      <c r="S42" s="4">
        <f t="shared" ref="S42:S51" si="6">SUM(E42:P42)</f>
        <v>100</v>
      </c>
    </row>
    <row r="43" spans="1:19" x14ac:dyDescent="0.2">
      <c r="A43" s="36" t="str">
        <f t="shared" ref="A43:A51" si="7">CONCATENATE($B$40,"|",B43)</f>
        <v>6|3</v>
      </c>
      <c r="B43" s="37" t="s">
        <v>29</v>
      </c>
      <c r="C43" s="32" t="s">
        <v>64</v>
      </c>
      <c r="D43" s="33">
        <v>3</v>
      </c>
      <c r="E43" s="39">
        <v>5</v>
      </c>
      <c r="F43" s="39">
        <v>20</v>
      </c>
      <c r="G43" s="39">
        <v>30</v>
      </c>
      <c r="H43" s="39">
        <v>25</v>
      </c>
      <c r="I43" s="39">
        <v>20</v>
      </c>
      <c r="J43" s="38"/>
      <c r="K43" s="38"/>
      <c r="L43" s="38"/>
      <c r="M43" s="38"/>
      <c r="N43" s="38"/>
      <c r="O43" s="38"/>
      <c r="P43" s="38"/>
      <c r="S43" s="4">
        <f t="shared" si="6"/>
        <v>100</v>
      </c>
    </row>
    <row r="44" spans="1:19" x14ac:dyDescent="0.2">
      <c r="A44" s="36" t="str">
        <f t="shared" si="7"/>
        <v>6|4</v>
      </c>
      <c r="B44" s="37" t="s">
        <v>31</v>
      </c>
      <c r="C44" s="32" t="s">
        <v>60</v>
      </c>
      <c r="D44" s="33">
        <v>4</v>
      </c>
      <c r="E44" s="39"/>
      <c r="F44" s="39">
        <v>5</v>
      </c>
      <c r="G44" s="39">
        <v>20</v>
      </c>
      <c r="H44" s="39">
        <v>30</v>
      </c>
      <c r="I44" s="39">
        <v>25</v>
      </c>
      <c r="J44" s="38">
        <v>20</v>
      </c>
      <c r="K44" s="38"/>
      <c r="L44" s="38"/>
      <c r="M44" s="38"/>
      <c r="N44" s="38"/>
      <c r="O44" s="38"/>
      <c r="P44" s="38"/>
      <c r="S44" s="4">
        <f t="shared" si="6"/>
        <v>100</v>
      </c>
    </row>
    <row r="45" spans="1:19" x14ac:dyDescent="0.2">
      <c r="A45" s="36" t="str">
        <f t="shared" si="7"/>
        <v>6|5</v>
      </c>
      <c r="B45" s="37" t="s">
        <v>24</v>
      </c>
      <c r="C45" s="32" t="s">
        <v>61</v>
      </c>
      <c r="D45" s="33">
        <v>5</v>
      </c>
      <c r="E45" s="39"/>
      <c r="F45" s="39">
        <v>15</v>
      </c>
      <c r="G45" s="39">
        <v>30</v>
      </c>
      <c r="H45" s="39">
        <v>30</v>
      </c>
      <c r="I45" s="39">
        <v>25</v>
      </c>
      <c r="J45" s="38"/>
      <c r="K45" s="38"/>
      <c r="L45" s="38"/>
      <c r="M45" s="38"/>
      <c r="N45" s="38"/>
      <c r="O45" s="38"/>
      <c r="P45" s="38"/>
      <c r="S45" s="4">
        <f t="shared" si="6"/>
        <v>100</v>
      </c>
    </row>
    <row r="46" spans="1:19" x14ac:dyDescent="0.2">
      <c r="A46" s="36" t="str">
        <f t="shared" si="7"/>
        <v>6|6</v>
      </c>
      <c r="B46" s="37" t="s">
        <v>32</v>
      </c>
      <c r="C46" s="32" t="s">
        <v>207</v>
      </c>
      <c r="D46" s="33">
        <v>3</v>
      </c>
      <c r="E46" s="39"/>
      <c r="F46" s="39">
        <v>5</v>
      </c>
      <c r="G46" s="39">
        <v>10</v>
      </c>
      <c r="H46" s="39">
        <v>30</v>
      </c>
      <c r="I46" s="39">
        <v>30</v>
      </c>
      <c r="J46" s="38">
        <v>25</v>
      </c>
      <c r="K46" s="38"/>
      <c r="L46" s="38"/>
      <c r="M46" s="38"/>
      <c r="N46" s="38"/>
      <c r="O46" s="38"/>
      <c r="P46" s="38"/>
      <c r="S46" s="4">
        <f t="shared" si="6"/>
        <v>100</v>
      </c>
    </row>
    <row r="47" spans="1:19" x14ac:dyDescent="0.2">
      <c r="A47" s="36" t="str">
        <f t="shared" si="7"/>
        <v>6|7</v>
      </c>
      <c r="B47" s="37" t="s">
        <v>58</v>
      </c>
      <c r="C47" s="32" t="s">
        <v>65</v>
      </c>
      <c r="D47" s="33">
        <v>5</v>
      </c>
      <c r="E47" s="39"/>
      <c r="F47" s="39"/>
      <c r="G47" s="39">
        <v>20</v>
      </c>
      <c r="H47" s="39">
        <v>20</v>
      </c>
      <c r="I47" s="39">
        <v>30</v>
      </c>
      <c r="J47" s="38">
        <v>30</v>
      </c>
      <c r="K47" s="38"/>
      <c r="L47" s="38"/>
      <c r="M47" s="38"/>
      <c r="N47" s="38"/>
      <c r="O47" s="38"/>
      <c r="P47" s="38"/>
      <c r="S47" s="4">
        <f t="shared" si="6"/>
        <v>100</v>
      </c>
    </row>
    <row r="48" spans="1:19" x14ac:dyDescent="0.2">
      <c r="A48" s="36" t="str">
        <f t="shared" si="7"/>
        <v>6|8</v>
      </c>
      <c r="B48" s="37" t="s">
        <v>45</v>
      </c>
      <c r="C48" s="32" t="s">
        <v>66</v>
      </c>
      <c r="D48" s="33">
        <v>6</v>
      </c>
      <c r="E48" s="39"/>
      <c r="F48" s="39"/>
      <c r="G48" s="39">
        <v>20</v>
      </c>
      <c r="H48" s="39">
        <v>30</v>
      </c>
      <c r="I48" s="39">
        <v>30</v>
      </c>
      <c r="J48" s="38">
        <v>20</v>
      </c>
      <c r="K48" s="38"/>
      <c r="L48" s="38"/>
      <c r="M48" s="38"/>
      <c r="N48" s="38"/>
      <c r="O48" s="38"/>
      <c r="P48" s="38"/>
      <c r="S48" s="4">
        <f t="shared" si="6"/>
        <v>100</v>
      </c>
    </row>
    <row r="49" spans="1:19" x14ac:dyDescent="0.2">
      <c r="A49" s="36" t="str">
        <f t="shared" si="7"/>
        <v>6|9</v>
      </c>
      <c r="B49" s="37" t="s">
        <v>67</v>
      </c>
      <c r="C49" s="32" t="s">
        <v>68</v>
      </c>
      <c r="D49" s="33">
        <v>6</v>
      </c>
      <c r="E49" s="39">
        <v>5</v>
      </c>
      <c r="F49" s="39">
        <v>15</v>
      </c>
      <c r="G49" s="39">
        <v>25</v>
      </c>
      <c r="H49" s="39">
        <v>25</v>
      </c>
      <c r="I49" s="39">
        <v>20</v>
      </c>
      <c r="J49" s="38">
        <v>10</v>
      </c>
      <c r="K49" s="38"/>
      <c r="L49" s="38"/>
      <c r="M49" s="38"/>
      <c r="N49" s="38"/>
      <c r="O49" s="38"/>
      <c r="P49" s="38"/>
      <c r="S49" s="4">
        <f t="shared" si="6"/>
        <v>100</v>
      </c>
    </row>
    <row r="50" spans="1:19" x14ac:dyDescent="0.2">
      <c r="A50" s="36" t="str">
        <f t="shared" si="7"/>
        <v>6|10</v>
      </c>
      <c r="B50" s="37" t="s">
        <v>69</v>
      </c>
      <c r="C50" s="32" t="s">
        <v>62</v>
      </c>
      <c r="D50" s="33"/>
      <c r="E50" s="39">
        <v>20</v>
      </c>
      <c r="F50" s="39">
        <v>30</v>
      </c>
      <c r="G50" s="39">
        <v>30</v>
      </c>
      <c r="H50" s="39">
        <v>15</v>
      </c>
      <c r="I50" s="39">
        <v>5</v>
      </c>
      <c r="J50" s="38"/>
      <c r="K50" s="38"/>
      <c r="L50" s="38"/>
      <c r="M50" s="38"/>
      <c r="N50" s="38"/>
      <c r="O50" s="38"/>
      <c r="P50" s="38"/>
      <c r="S50" s="4">
        <f t="shared" si="6"/>
        <v>100</v>
      </c>
    </row>
    <row r="51" spans="1:19" x14ac:dyDescent="0.2">
      <c r="A51" s="36" t="str">
        <f t="shared" si="7"/>
        <v>6|11</v>
      </c>
      <c r="B51" s="37" t="s">
        <v>79</v>
      </c>
      <c r="C51" s="32" t="s">
        <v>94</v>
      </c>
      <c r="D51" s="33"/>
      <c r="E51" s="39">
        <v>3</v>
      </c>
      <c r="F51" s="39">
        <v>12</v>
      </c>
      <c r="G51" s="39">
        <v>25</v>
      </c>
      <c r="H51" s="39">
        <v>28</v>
      </c>
      <c r="I51" s="39">
        <v>21</v>
      </c>
      <c r="J51" s="38">
        <v>11</v>
      </c>
      <c r="K51" s="38"/>
      <c r="L51" s="38"/>
      <c r="M51" s="38"/>
      <c r="N51" s="38"/>
      <c r="O51" s="38"/>
      <c r="P51" s="38"/>
      <c r="S51" s="4">
        <f t="shared" si="6"/>
        <v>100</v>
      </c>
    </row>
    <row r="52" spans="1:19" ht="5.45" customHeight="1" x14ac:dyDescent="0.2"/>
    <row r="53" spans="1:19" ht="13.5" thickBot="1" x14ac:dyDescent="0.25">
      <c r="A53" s="40" t="s">
        <v>9</v>
      </c>
      <c r="B53" s="41">
        <v>7</v>
      </c>
      <c r="C53" s="42"/>
      <c r="D53" s="43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9" ht="13.5" thickTop="1" x14ac:dyDescent="0.2">
      <c r="A54" s="44" t="str">
        <f>CONCATENATE($B$53,"|",B54)</f>
        <v>7|1</v>
      </c>
      <c r="B54" s="31">
        <v>1</v>
      </c>
      <c r="C54" s="32" t="s">
        <v>63</v>
      </c>
      <c r="D54" s="33">
        <v>1</v>
      </c>
      <c r="E54" s="34">
        <v>15</v>
      </c>
      <c r="F54" s="34">
        <v>30</v>
      </c>
      <c r="G54" s="34">
        <v>30</v>
      </c>
      <c r="H54" s="34">
        <v>20</v>
      </c>
      <c r="I54" s="34">
        <v>5</v>
      </c>
      <c r="J54" s="35"/>
      <c r="K54" s="35"/>
      <c r="L54" s="35"/>
      <c r="M54" s="35"/>
      <c r="N54" s="35"/>
      <c r="O54" s="35"/>
      <c r="P54" s="35"/>
      <c r="S54" s="4">
        <f>SUM(E54:P54)</f>
        <v>100</v>
      </c>
    </row>
    <row r="55" spans="1:19" x14ac:dyDescent="0.2">
      <c r="A55" s="36" t="str">
        <f>CONCATENATE($B$53,"|",B55)</f>
        <v>7|2</v>
      </c>
      <c r="B55" s="37" t="s">
        <v>25</v>
      </c>
      <c r="C55" s="32" t="s">
        <v>59</v>
      </c>
      <c r="D55" s="33">
        <v>2</v>
      </c>
      <c r="E55" s="34">
        <v>15</v>
      </c>
      <c r="F55" s="34">
        <v>20</v>
      </c>
      <c r="G55" s="34">
        <v>25</v>
      </c>
      <c r="H55" s="34">
        <v>25</v>
      </c>
      <c r="I55" s="34">
        <v>15</v>
      </c>
      <c r="J55" s="38"/>
      <c r="K55" s="38"/>
      <c r="L55" s="38"/>
      <c r="M55" s="38"/>
      <c r="N55" s="38"/>
      <c r="O55" s="38"/>
      <c r="P55" s="38"/>
      <c r="S55" s="4">
        <f t="shared" ref="S55:S64" si="8">SUM(E55:P55)</f>
        <v>100</v>
      </c>
    </row>
    <row r="56" spans="1:19" x14ac:dyDescent="0.2">
      <c r="A56" s="36" t="str">
        <f t="shared" ref="A56:A64" si="9">CONCATENATE($B$53,"|",B56)</f>
        <v>7|3</v>
      </c>
      <c r="B56" s="37" t="s">
        <v>29</v>
      </c>
      <c r="C56" s="32" t="s">
        <v>64</v>
      </c>
      <c r="D56" s="33">
        <v>3</v>
      </c>
      <c r="E56" s="39">
        <v>5</v>
      </c>
      <c r="F56" s="39">
        <v>15</v>
      </c>
      <c r="G56" s="39">
        <v>20</v>
      </c>
      <c r="H56" s="39">
        <v>25</v>
      </c>
      <c r="I56" s="39">
        <v>20</v>
      </c>
      <c r="J56" s="38">
        <v>15</v>
      </c>
      <c r="K56" s="38"/>
      <c r="L56" s="38"/>
      <c r="M56" s="38"/>
      <c r="N56" s="38"/>
      <c r="O56" s="38"/>
      <c r="P56" s="38"/>
      <c r="S56" s="4">
        <f t="shared" si="8"/>
        <v>100</v>
      </c>
    </row>
    <row r="57" spans="1:19" x14ac:dyDescent="0.2">
      <c r="A57" s="36" t="str">
        <f t="shared" si="9"/>
        <v>7|4</v>
      </c>
      <c r="B57" s="37" t="s">
        <v>31</v>
      </c>
      <c r="C57" s="32" t="s">
        <v>60</v>
      </c>
      <c r="D57" s="33">
        <v>4</v>
      </c>
      <c r="E57" s="39"/>
      <c r="F57" s="39"/>
      <c r="G57" s="39">
        <v>15</v>
      </c>
      <c r="H57" s="39">
        <v>25</v>
      </c>
      <c r="I57" s="39">
        <v>25</v>
      </c>
      <c r="J57" s="38">
        <v>25</v>
      </c>
      <c r="K57" s="38">
        <v>10</v>
      </c>
      <c r="L57" s="38"/>
      <c r="M57" s="38"/>
      <c r="N57" s="38"/>
      <c r="O57" s="38"/>
      <c r="P57" s="38"/>
      <c r="S57" s="4">
        <f t="shared" si="8"/>
        <v>100</v>
      </c>
    </row>
    <row r="58" spans="1:19" x14ac:dyDescent="0.2">
      <c r="A58" s="36" t="str">
        <f t="shared" si="9"/>
        <v>7|5</v>
      </c>
      <c r="B58" s="37" t="s">
        <v>24</v>
      </c>
      <c r="C58" s="32" t="s">
        <v>61</v>
      </c>
      <c r="D58" s="33">
        <v>5</v>
      </c>
      <c r="E58" s="39"/>
      <c r="F58" s="39">
        <v>10</v>
      </c>
      <c r="G58" s="39">
        <v>15</v>
      </c>
      <c r="H58" s="39">
        <v>30</v>
      </c>
      <c r="I58" s="39">
        <v>30</v>
      </c>
      <c r="J58" s="38">
        <v>15</v>
      </c>
      <c r="K58" s="38"/>
      <c r="L58" s="38"/>
      <c r="M58" s="38"/>
      <c r="N58" s="38"/>
      <c r="O58" s="38"/>
      <c r="P58" s="38"/>
      <c r="S58" s="4">
        <f t="shared" si="8"/>
        <v>100</v>
      </c>
    </row>
    <row r="59" spans="1:19" x14ac:dyDescent="0.2">
      <c r="A59" s="36" t="str">
        <f t="shared" si="9"/>
        <v>7|6</v>
      </c>
      <c r="B59" s="37" t="s">
        <v>32</v>
      </c>
      <c r="C59" s="32" t="s">
        <v>207</v>
      </c>
      <c r="D59" s="33">
        <v>3</v>
      </c>
      <c r="E59" s="39"/>
      <c r="F59" s="39">
        <v>5</v>
      </c>
      <c r="G59" s="39">
        <v>10</v>
      </c>
      <c r="H59" s="39">
        <v>25</v>
      </c>
      <c r="I59" s="39">
        <v>25</v>
      </c>
      <c r="J59" s="38">
        <v>20</v>
      </c>
      <c r="K59" s="38">
        <v>15</v>
      </c>
      <c r="L59" s="38"/>
      <c r="M59" s="38"/>
      <c r="N59" s="38"/>
      <c r="O59" s="38"/>
      <c r="P59" s="38"/>
      <c r="S59" s="4">
        <f t="shared" si="8"/>
        <v>100</v>
      </c>
    </row>
    <row r="60" spans="1:19" x14ac:dyDescent="0.2">
      <c r="A60" s="36" t="str">
        <f t="shared" si="9"/>
        <v>7|7</v>
      </c>
      <c r="B60" s="37" t="s">
        <v>58</v>
      </c>
      <c r="C60" s="32" t="s">
        <v>65</v>
      </c>
      <c r="D60" s="33">
        <v>5</v>
      </c>
      <c r="E60" s="39"/>
      <c r="F60" s="39"/>
      <c r="G60" s="39">
        <v>15</v>
      </c>
      <c r="H60" s="39">
        <v>15</v>
      </c>
      <c r="I60" s="39">
        <v>25</v>
      </c>
      <c r="J60" s="39">
        <v>25</v>
      </c>
      <c r="K60" s="38">
        <v>20</v>
      </c>
      <c r="L60" s="38"/>
      <c r="M60" s="38"/>
      <c r="N60" s="38"/>
      <c r="O60" s="38"/>
      <c r="P60" s="38"/>
      <c r="S60" s="4">
        <f t="shared" si="8"/>
        <v>100</v>
      </c>
    </row>
    <row r="61" spans="1:19" x14ac:dyDescent="0.2">
      <c r="A61" s="36" t="str">
        <f t="shared" si="9"/>
        <v>7|8</v>
      </c>
      <c r="B61" s="37" t="s">
        <v>45</v>
      </c>
      <c r="C61" s="32" t="s">
        <v>66</v>
      </c>
      <c r="D61" s="33">
        <v>6</v>
      </c>
      <c r="E61" s="39"/>
      <c r="F61" s="39"/>
      <c r="G61" s="39">
        <v>10</v>
      </c>
      <c r="H61" s="39">
        <v>20</v>
      </c>
      <c r="I61" s="39">
        <v>20</v>
      </c>
      <c r="J61" s="38">
        <v>30</v>
      </c>
      <c r="K61" s="38">
        <v>20</v>
      </c>
      <c r="L61" s="38"/>
      <c r="M61" s="38"/>
      <c r="N61" s="38"/>
      <c r="O61" s="38"/>
      <c r="P61" s="38"/>
      <c r="S61" s="4">
        <f t="shared" si="8"/>
        <v>100</v>
      </c>
    </row>
    <row r="62" spans="1:19" x14ac:dyDescent="0.2">
      <c r="A62" s="36" t="str">
        <f t="shared" si="9"/>
        <v>7|9</v>
      </c>
      <c r="B62" s="37" t="s">
        <v>67</v>
      </c>
      <c r="C62" s="32" t="s">
        <v>68</v>
      </c>
      <c r="D62" s="33">
        <v>6</v>
      </c>
      <c r="E62" s="39">
        <v>5</v>
      </c>
      <c r="F62" s="39">
        <v>10</v>
      </c>
      <c r="G62" s="39">
        <v>20</v>
      </c>
      <c r="H62" s="39">
        <v>20</v>
      </c>
      <c r="I62" s="39">
        <v>20</v>
      </c>
      <c r="J62" s="38">
        <v>15</v>
      </c>
      <c r="K62" s="38">
        <v>10</v>
      </c>
      <c r="L62" s="38"/>
      <c r="M62" s="38"/>
      <c r="N62" s="38"/>
      <c r="O62" s="38"/>
      <c r="P62" s="38"/>
      <c r="S62" s="4">
        <f t="shared" si="8"/>
        <v>100</v>
      </c>
    </row>
    <row r="63" spans="1:19" x14ac:dyDescent="0.2">
      <c r="A63" s="36" t="str">
        <f t="shared" si="9"/>
        <v>7|10</v>
      </c>
      <c r="B63" s="37" t="s">
        <v>69</v>
      </c>
      <c r="C63" s="32" t="s">
        <v>62</v>
      </c>
      <c r="D63" s="33"/>
      <c r="E63" s="39">
        <v>15</v>
      </c>
      <c r="F63" s="39">
        <v>25</v>
      </c>
      <c r="G63" s="39">
        <v>25</v>
      </c>
      <c r="H63" s="39">
        <v>20</v>
      </c>
      <c r="I63" s="39">
        <v>10</v>
      </c>
      <c r="J63" s="38">
        <v>5</v>
      </c>
      <c r="K63" s="38"/>
      <c r="L63" s="38"/>
      <c r="M63" s="38"/>
      <c r="N63" s="38"/>
      <c r="O63" s="38"/>
      <c r="P63" s="38"/>
      <c r="S63" s="4">
        <f t="shared" si="8"/>
        <v>100</v>
      </c>
    </row>
    <row r="64" spans="1:19" x14ac:dyDescent="0.2">
      <c r="A64" s="36" t="str">
        <f t="shared" si="9"/>
        <v>7|11</v>
      </c>
      <c r="B64" s="37" t="s">
        <v>79</v>
      </c>
      <c r="C64" s="32" t="s">
        <v>94</v>
      </c>
      <c r="D64" s="33"/>
      <c r="E64" s="39">
        <v>2</v>
      </c>
      <c r="F64" s="39">
        <v>8</v>
      </c>
      <c r="G64" s="39">
        <v>18</v>
      </c>
      <c r="H64" s="39">
        <v>20</v>
      </c>
      <c r="I64" s="39">
        <v>20</v>
      </c>
      <c r="J64" s="38">
        <v>20</v>
      </c>
      <c r="K64" s="38">
        <v>12</v>
      </c>
      <c r="L64" s="38"/>
      <c r="M64" s="38"/>
      <c r="N64" s="38"/>
      <c r="O64" s="38"/>
      <c r="P64" s="38"/>
      <c r="S64" s="4">
        <f t="shared" si="8"/>
        <v>100</v>
      </c>
    </row>
    <row r="65" spans="1:19" ht="5.45" customHeight="1" x14ac:dyDescent="0.2"/>
    <row r="66" spans="1:19" ht="13.5" thickBot="1" x14ac:dyDescent="0.25">
      <c r="A66" s="40" t="s">
        <v>9</v>
      </c>
      <c r="B66" s="41">
        <v>8</v>
      </c>
      <c r="C66" s="42"/>
      <c r="D66" s="43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9" ht="13.5" thickTop="1" x14ac:dyDescent="0.2">
      <c r="A67" s="44" t="str">
        <f>CONCATENATE($B$66,"|",B67)</f>
        <v>8|1</v>
      </c>
      <c r="B67" s="31">
        <v>1</v>
      </c>
      <c r="C67" s="32" t="s">
        <v>63</v>
      </c>
      <c r="D67" s="33">
        <v>1</v>
      </c>
      <c r="E67" s="34">
        <v>15</v>
      </c>
      <c r="F67" s="34">
        <v>20</v>
      </c>
      <c r="G67" s="34">
        <v>25</v>
      </c>
      <c r="H67" s="34">
        <v>25</v>
      </c>
      <c r="I67" s="34">
        <v>10</v>
      </c>
      <c r="J67" s="35">
        <v>5</v>
      </c>
      <c r="K67" s="35"/>
      <c r="L67" s="35"/>
      <c r="M67" s="35"/>
      <c r="N67" s="35"/>
      <c r="O67" s="35"/>
      <c r="P67" s="35"/>
      <c r="S67" s="4">
        <f>SUM(E67:P67)</f>
        <v>100</v>
      </c>
    </row>
    <row r="68" spans="1:19" x14ac:dyDescent="0.2">
      <c r="A68" s="36" t="str">
        <f>CONCATENATE($B$66,"|",B68)</f>
        <v>8|2</v>
      </c>
      <c r="B68" s="37" t="s">
        <v>25</v>
      </c>
      <c r="C68" s="32" t="s">
        <v>59</v>
      </c>
      <c r="D68" s="33">
        <v>2</v>
      </c>
      <c r="E68" s="34">
        <v>15</v>
      </c>
      <c r="F68" s="34">
        <v>20</v>
      </c>
      <c r="G68" s="34">
        <v>25</v>
      </c>
      <c r="H68" s="34">
        <v>25</v>
      </c>
      <c r="I68" s="34">
        <v>10</v>
      </c>
      <c r="J68" s="38">
        <v>5</v>
      </c>
      <c r="K68" s="38"/>
      <c r="L68" s="38"/>
      <c r="M68" s="38"/>
      <c r="N68" s="38"/>
      <c r="O68" s="38"/>
      <c r="P68" s="38"/>
      <c r="S68" s="4">
        <f t="shared" ref="S68:S77" si="10">SUM(E68:P68)</f>
        <v>100</v>
      </c>
    </row>
    <row r="69" spans="1:19" x14ac:dyDescent="0.2">
      <c r="A69" s="36" t="str">
        <f t="shared" ref="A69:A77" si="11">CONCATENATE($B$66,"|",B69)</f>
        <v>8|3</v>
      </c>
      <c r="B69" s="37" t="s">
        <v>29</v>
      </c>
      <c r="C69" s="32" t="s">
        <v>64</v>
      </c>
      <c r="D69" s="33">
        <v>3</v>
      </c>
      <c r="E69" s="39">
        <v>5</v>
      </c>
      <c r="F69" s="39">
        <v>10</v>
      </c>
      <c r="G69" s="39">
        <v>15</v>
      </c>
      <c r="H69" s="39">
        <v>20</v>
      </c>
      <c r="I69" s="39">
        <v>20</v>
      </c>
      <c r="J69" s="38">
        <v>20</v>
      </c>
      <c r="K69" s="38">
        <v>10</v>
      </c>
      <c r="L69" s="38"/>
      <c r="M69" s="38"/>
      <c r="N69" s="38"/>
      <c r="O69" s="38"/>
      <c r="P69" s="38"/>
      <c r="S69" s="4">
        <f t="shared" si="10"/>
        <v>100</v>
      </c>
    </row>
    <row r="70" spans="1:19" x14ac:dyDescent="0.2">
      <c r="A70" s="36" t="str">
        <f t="shared" si="11"/>
        <v>8|4</v>
      </c>
      <c r="B70" s="37" t="s">
        <v>31</v>
      </c>
      <c r="C70" s="32" t="s">
        <v>60</v>
      </c>
      <c r="D70" s="33">
        <v>4</v>
      </c>
      <c r="E70" s="39"/>
      <c r="F70" s="39"/>
      <c r="G70" s="39">
        <v>10</v>
      </c>
      <c r="H70" s="39">
        <v>25</v>
      </c>
      <c r="I70" s="39">
        <v>25</v>
      </c>
      <c r="J70" s="38">
        <v>20</v>
      </c>
      <c r="K70" s="38">
        <v>10</v>
      </c>
      <c r="L70" s="38">
        <v>10</v>
      </c>
      <c r="M70" s="38"/>
      <c r="N70" s="38"/>
      <c r="O70" s="38"/>
      <c r="P70" s="38"/>
      <c r="S70" s="4">
        <f t="shared" si="10"/>
        <v>100</v>
      </c>
    </row>
    <row r="71" spans="1:19" x14ac:dyDescent="0.2">
      <c r="A71" s="36" t="str">
        <f t="shared" si="11"/>
        <v>8|5</v>
      </c>
      <c r="B71" s="37" t="s">
        <v>24</v>
      </c>
      <c r="C71" s="32" t="s">
        <v>61</v>
      </c>
      <c r="D71" s="33">
        <v>5</v>
      </c>
      <c r="E71" s="39"/>
      <c r="F71" s="39">
        <v>5</v>
      </c>
      <c r="G71" s="39">
        <v>15</v>
      </c>
      <c r="H71" s="39">
        <v>25</v>
      </c>
      <c r="I71" s="39">
        <v>25</v>
      </c>
      <c r="J71" s="38">
        <v>15</v>
      </c>
      <c r="K71" s="38">
        <v>15</v>
      </c>
      <c r="L71" s="38"/>
      <c r="M71" s="38"/>
      <c r="N71" s="38"/>
      <c r="O71" s="38"/>
      <c r="P71" s="38"/>
      <c r="S71" s="4">
        <f t="shared" si="10"/>
        <v>100</v>
      </c>
    </row>
    <row r="72" spans="1:19" x14ac:dyDescent="0.2">
      <c r="A72" s="36" t="str">
        <f t="shared" si="11"/>
        <v>8|6</v>
      </c>
      <c r="B72" s="37" t="s">
        <v>32</v>
      </c>
      <c r="C72" s="32" t="s">
        <v>207</v>
      </c>
      <c r="D72" s="33">
        <v>3</v>
      </c>
      <c r="E72" s="39"/>
      <c r="F72" s="39"/>
      <c r="G72" s="39">
        <v>5</v>
      </c>
      <c r="H72" s="39">
        <v>20</v>
      </c>
      <c r="I72" s="39">
        <v>20</v>
      </c>
      <c r="J72" s="38">
        <v>25</v>
      </c>
      <c r="K72" s="38">
        <v>20</v>
      </c>
      <c r="L72" s="38">
        <v>10</v>
      </c>
      <c r="M72" s="38"/>
      <c r="N72" s="38"/>
      <c r="O72" s="38"/>
      <c r="P72" s="38"/>
      <c r="S72" s="4">
        <f t="shared" si="10"/>
        <v>100</v>
      </c>
    </row>
    <row r="73" spans="1:19" x14ac:dyDescent="0.2">
      <c r="A73" s="36" t="str">
        <f t="shared" si="11"/>
        <v>8|7</v>
      </c>
      <c r="B73" s="37" t="s">
        <v>58</v>
      </c>
      <c r="C73" s="32" t="s">
        <v>65</v>
      </c>
      <c r="D73" s="33">
        <v>5</v>
      </c>
      <c r="E73" s="39"/>
      <c r="F73" s="39"/>
      <c r="G73" s="39">
        <v>5</v>
      </c>
      <c r="H73" s="39">
        <v>15</v>
      </c>
      <c r="I73" s="39">
        <v>20</v>
      </c>
      <c r="J73" s="39">
        <v>25</v>
      </c>
      <c r="K73" s="39">
        <v>25</v>
      </c>
      <c r="L73" s="39">
        <v>10</v>
      </c>
      <c r="M73" s="38"/>
      <c r="N73" s="38"/>
      <c r="O73" s="38"/>
      <c r="P73" s="38"/>
      <c r="S73" s="4">
        <f t="shared" si="10"/>
        <v>100</v>
      </c>
    </row>
    <row r="74" spans="1:19" x14ac:dyDescent="0.2">
      <c r="A74" s="36" t="str">
        <f t="shared" si="11"/>
        <v>8|8</v>
      </c>
      <c r="B74" s="37" t="s">
        <v>45</v>
      </c>
      <c r="C74" s="32" t="s">
        <v>66</v>
      </c>
      <c r="D74" s="33">
        <v>6</v>
      </c>
      <c r="E74" s="39"/>
      <c r="F74" s="39"/>
      <c r="G74" s="39"/>
      <c r="H74" s="39">
        <v>20</v>
      </c>
      <c r="I74" s="39">
        <v>20</v>
      </c>
      <c r="J74" s="38">
        <v>30</v>
      </c>
      <c r="K74" s="38">
        <v>20</v>
      </c>
      <c r="L74" s="38">
        <v>10</v>
      </c>
      <c r="M74" s="38"/>
      <c r="N74" s="38"/>
      <c r="O74" s="38"/>
      <c r="P74" s="38"/>
      <c r="S74" s="4">
        <f t="shared" si="10"/>
        <v>100</v>
      </c>
    </row>
    <row r="75" spans="1:19" x14ac:dyDescent="0.2">
      <c r="A75" s="36" t="str">
        <f t="shared" si="11"/>
        <v>8|9</v>
      </c>
      <c r="B75" s="37" t="s">
        <v>67</v>
      </c>
      <c r="C75" s="32" t="s">
        <v>68</v>
      </c>
      <c r="D75" s="33">
        <v>6</v>
      </c>
      <c r="E75" s="39">
        <v>5</v>
      </c>
      <c r="F75" s="39">
        <v>5</v>
      </c>
      <c r="G75" s="39">
        <v>10</v>
      </c>
      <c r="H75" s="39">
        <v>15</v>
      </c>
      <c r="I75" s="39">
        <v>20</v>
      </c>
      <c r="J75" s="38">
        <v>20</v>
      </c>
      <c r="K75" s="38">
        <v>15</v>
      </c>
      <c r="L75" s="38">
        <v>10</v>
      </c>
      <c r="M75" s="38"/>
      <c r="N75" s="38"/>
      <c r="O75" s="38"/>
      <c r="P75" s="38"/>
      <c r="S75" s="4">
        <f t="shared" si="10"/>
        <v>100</v>
      </c>
    </row>
    <row r="76" spans="1:19" x14ac:dyDescent="0.2">
      <c r="A76" s="36" t="str">
        <f t="shared" si="11"/>
        <v>8|10</v>
      </c>
      <c r="B76" s="37" t="s">
        <v>69</v>
      </c>
      <c r="C76" s="32" t="s">
        <v>62</v>
      </c>
      <c r="D76" s="33"/>
      <c r="E76" s="39">
        <v>15</v>
      </c>
      <c r="F76" s="39">
        <v>20</v>
      </c>
      <c r="G76" s="39">
        <v>20</v>
      </c>
      <c r="H76" s="39">
        <v>20</v>
      </c>
      <c r="I76" s="39">
        <v>15</v>
      </c>
      <c r="J76" s="38">
        <v>10</v>
      </c>
      <c r="K76" s="38"/>
      <c r="L76" s="38"/>
      <c r="M76" s="38"/>
      <c r="N76" s="38"/>
      <c r="O76" s="38"/>
      <c r="P76" s="38"/>
      <c r="S76" s="4">
        <f t="shared" si="10"/>
        <v>100</v>
      </c>
    </row>
    <row r="77" spans="1:19" x14ac:dyDescent="0.2">
      <c r="A77" s="36" t="str">
        <f t="shared" si="11"/>
        <v>8|11</v>
      </c>
      <c r="B77" s="37" t="s">
        <v>79</v>
      </c>
      <c r="C77" s="32" t="s">
        <v>94</v>
      </c>
      <c r="D77" s="33"/>
      <c r="E77" s="39">
        <v>2</v>
      </c>
      <c r="F77" s="39">
        <v>2</v>
      </c>
      <c r="G77" s="39">
        <v>13</v>
      </c>
      <c r="H77" s="39">
        <v>15</v>
      </c>
      <c r="I77" s="39">
        <v>15</v>
      </c>
      <c r="J77" s="38">
        <v>22</v>
      </c>
      <c r="K77" s="38">
        <v>23</v>
      </c>
      <c r="L77" s="38">
        <v>8</v>
      </c>
      <c r="M77" s="38"/>
      <c r="N77" s="38"/>
      <c r="O77" s="38"/>
      <c r="P77" s="38"/>
      <c r="S77" s="4">
        <f t="shared" si="10"/>
        <v>100</v>
      </c>
    </row>
    <row r="78" spans="1:19" ht="5.45" customHeight="1" x14ac:dyDescent="0.2"/>
    <row r="79" spans="1:19" ht="13.5" thickBot="1" x14ac:dyDescent="0.25">
      <c r="A79" s="40" t="s">
        <v>9</v>
      </c>
      <c r="B79" s="41">
        <v>9</v>
      </c>
      <c r="C79" s="42"/>
      <c r="D79" s="43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9" ht="13.5" thickTop="1" x14ac:dyDescent="0.2">
      <c r="A80" s="44" t="str">
        <f>CONCATENATE($B$79,"|",B80)</f>
        <v>9|1</v>
      </c>
      <c r="B80" s="31">
        <v>1</v>
      </c>
      <c r="C80" s="32" t="s">
        <v>63</v>
      </c>
      <c r="D80" s="33">
        <v>1</v>
      </c>
      <c r="E80" s="34">
        <v>15</v>
      </c>
      <c r="F80" s="34">
        <v>15</v>
      </c>
      <c r="G80" s="34">
        <v>20</v>
      </c>
      <c r="H80" s="34">
        <v>20</v>
      </c>
      <c r="I80" s="34">
        <v>20</v>
      </c>
      <c r="J80" s="35">
        <v>10</v>
      </c>
      <c r="K80" s="35"/>
      <c r="L80" s="35"/>
      <c r="M80" s="35"/>
      <c r="N80" s="35"/>
      <c r="O80" s="35"/>
      <c r="P80" s="35"/>
      <c r="S80" s="4">
        <f>SUM(E80:P80)</f>
        <v>100</v>
      </c>
    </row>
    <row r="81" spans="1:19" x14ac:dyDescent="0.2">
      <c r="A81" s="36" t="str">
        <f>CONCATENATE($B$79,"|",B81)</f>
        <v>9|2</v>
      </c>
      <c r="B81" s="37" t="s">
        <v>25</v>
      </c>
      <c r="C81" s="32" t="s">
        <v>59</v>
      </c>
      <c r="D81" s="33">
        <v>2</v>
      </c>
      <c r="E81" s="34">
        <v>10</v>
      </c>
      <c r="F81" s="34">
        <v>15</v>
      </c>
      <c r="G81" s="34">
        <v>20</v>
      </c>
      <c r="H81" s="34">
        <v>20</v>
      </c>
      <c r="I81" s="34">
        <v>15</v>
      </c>
      <c r="J81" s="38">
        <v>15</v>
      </c>
      <c r="K81" s="38">
        <v>5</v>
      </c>
      <c r="L81" s="38"/>
      <c r="M81" s="38"/>
      <c r="N81" s="38"/>
      <c r="O81" s="38"/>
      <c r="P81" s="38"/>
      <c r="S81" s="4">
        <f t="shared" ref="S81:S90" si="12">SUM(E81:P81)</f>
        <v>100</v>
      </c>
    </row>
    <row r="82" spans="1:19" x14ac:dyDescent="0.2">
      <c r="A82" s="36" t="str">
        <f t="shared" ref="A82:A90" si="13">CONCATENATE($B$79,"|",B82)</f>
        <v>9|3</v>
      </c>
      <c r="B82" s="37" t="s">
        <v>29</v>
      </c>
      <c r="C82" s="32" t="s">
        <v>64</v>
      </c>
      <c r="D82" s="33">
        <v>3</v>
      </c>
      <c r="E82" s="39">
        <v>5</v>
      </c>
      <c r="F82" s="39">
        <v>10</v>
      </c>
      <c r="G82" s="39">
        <v>15</v>
      </c>
      <c r="H82" s="39">
        <v>20</v>
      </c>
      <c r="I82" s="39">
        <v>20</v>
      </c>
      <c r="J82" s="38">
        <v>10</v>
      </c>
      <c r="K82" s="38">
        <v>10</v>
      </c>
      <c r="L82" s="38">
        <v>10</v>
      </c>
      <c r="M82" s="38"/>
      <c r="N82" s="38"/>
      <c r="O82" s="38"/>
      <c r="P82" s="38"/>
      <c r="S82" s="4">
        <f t="shared" si="12"/>
        <v>100</v>
      </c>
    </row>
    <row r="83" spans="1:19" x14ac:dyDescent="0.2">
      <c r="A83" s="36" t="str">
        <f t="shared" si="13"/>
        <v>9|4</v>
      </c>
      <c r="B83" s="37" t="s">
        <v>31</v>
      </c>
      <c r="C83" s="32" t="s">
        <v>60</v>
      </c>
      <c r="D83" s="33">
        <v>4</v>
      </c>
      <c r="E83" s="39"/>
      <c r="F83" s="39"/>
      <c r="G83" s="39">
        <v>5</v>
      </c>
      <c r="H83" s="39">
        <v>15</v>
      </c>
      <c r="I83" s="39">
        <v>20</v>
      </c>
      <c r="J83" s="38">
        <v>20</v>
      </c>
      <c r="K83" s="38">
        <v>20</v>
      </c>
      <c r="L83" s="38">
        <v>15</v>
      </c>
      <c r="M83" s="38">
        <v>5</v>
      </c>
      <c r="N83" s="38"/>
      <c r="O83" s="38"/>
      <c r="P83" s="38"/>
      <c r="S83" s="4">
        <f t="shared" si="12"/>
        <v>100</v>
      </c>
    </row>
    <row r="84" spans="1:19" x14ac:dyDescent="0.2">
      <c r="A84" s="36" t="str">
        <f t="shared" si="13"/>
        <v>9|5</v>
      </c>
      <c r="B84" s="37" t="s">
        <v>24</v>
      </c>
      <c r="C84" s="32" t="s">
        <v>61</v>
      </c>
      <c r="D84" s="33">
        <v>5</v>
      </c>
      <c r="E84" s="39"/>
      <c r="F84" s="39">
        <v>5</v>
      </c>
      <c r="G84" s="39">
        <v>10</v>
      </c>
      <c r="H84" s="39">
        <v>15</v>
      </c>
      <c r="I84" s="39">
        <v>20</v>
      </c>
      <c r="J84" s="38">
        <v>20</v>
      </c>
      <c r="K84" s="38">
        <v>20</v>
      </c>
      <c r="L84" s="38">
        <v>10</v>
      </c>
      <c r="M84" s="38"/>
      <c r="N84" s="38"/>
      <c r="O84" s="38"/>
      <c r="P84" s="38"/>
      <c r="S84" s="4">
        <f t="shared" si="12"/>
        <v>100</v>
      </c>
    </row>
    <row r="85" spans="1:19" x14ac:dyDescent="0.2">
      <c r="A85" s="36" t="str">
        <f t="shared" si="13"/>
        <v>9|6</v>
      </c>
      <c r="B85" s="37" t="s">
        <v>32</v>
      </c>
      <c r="C85" s="32" t="s">
        <v>207</v>
      </c>
      <c r="D85" s="33">
        <v>3</v>
      </c>
      <c r="E85" s="39"/>
      <c r="F85" s="39"/>
      <c r="G85" s="39">
        <v>5</v>
      </c>
      <c r="H85" s="39">
        <v>10</v>
      </c>
      <c r="I85" s="39">
        <v>20</v>
      </c>
      <c r="J85" s="38">
        <v>20</v>
      </c>
      <c r="K85" s="38">
        <v>20</v>
      </c>
      <c r="L85" s="38">
        <v>15</v>
      </c>
      <c r="M85" s="38">
        <v>10</v>
      </c>
      <c r="N85" s="38"/>
      <c r="O85" s="38"/>
      <c r="P85" s="38"/>
      <c r="S85" s="4">
        <f t="shared" si="12"/>
        <v>100</v>
      </c>
    </row>
    <row r="86" spans="1:19" x14ac:dyDescent="0.2">
      <c r="A86" s="36" t="str">
        <f t="shared" si="13"/>
        <v>9|7</v>
      </c>
      <c r="B86" s="37" t="s">
        <v>58</v>
      </c>
      <c r="C86" s="32" t="s">
        <v>65</v>
      </c>
      <c r="D86" s="33">
        <v>5</v>
      </c>
      <c r="E86" s="39"/>
      <c r="F86" s="39"/>
      <c r="G86" s="39"/>
      <c r="H86" s="39">
        <v>15</v>
      </c>
      <c r="I86" s="39">
        <v>15</v>
      </c>
      <c r="J86" s="38">
        <v>15</v>
      </c>
      <c r="K86" s="38">
        <v>20</v>
      </c>
      <c r="L86" s="38">
        <v>20</v>
      </c>
      <c r="M86" s="38">
        <v>15</v>
      </c>
      <c r="N86" s="38"/>
      <c r="O86" s="38"/>
      <c r="P86" s="38"/>
      <c r="S86" s="4">
        <f t="shared" si="12"/>
        <v>100</v>
      </c>
    </row>
    <row r="87" spans="1:19" x14ac:dyDescent="0.2">
      <c r="A87" s="36" t="str">
        <f t="shared" si="13"/>
        <v>9|8</v>
      </c>
      <c r="B87" s="37" t="s">
        <v>45</v>
      </c>
      <c r="C87" s="32" t="s">
        <v>66</v>
      </c>
      <c r="D87" s="33">
        <v>6</v>
      </c>
      <c r="E87" s="39"/>
      <c r="F87" s="39"/>
      <c r="G87" s="39"/>
      <c r="H87" s="39">
        <v>10</v>
      </c>
      <c r="I87" s="39">
        <v>20</v>
      </c>
      <c r="J87" s="38">
        <v>30</v>
      </c>
      <c r="K87" s="38">
        <v>20</v>
      </c>
      <c r="L87" s="38">
        <v>10</v>
      </c>
      <c r="M87" s="38">
        <v>10</v>
      </c>
      <c r="N87" s="38"/>
      <c r="O87" s="38"/>
      <c r="P87" s="38"/>
      <c r="S87" s="4">
        <f t="shared" si="12"/>
        <v>100</v>
      </c>
    </row>
    <row r="88" spans="1:19" x14ac:dyDescent="0.2">
      <c r="A88" s="36" t="str">
        <f t="shared" si="13"/>
        <v>9|9</v>
      </c>
      <c r="B88" s="37" t="s">
        <v>67</v>
      </c>
      <c r="C88" s="32" t="s">
        <v>68</v>
      </c>
      <c r="D88" s="33">
        <v>6</v>
      </c>
      <c r="E88" s="39">
        <v>5</v>
      </c>
      <c r="F88" s="39">
        <v>5</v>
      </c>
      <c r="G88" s="39">
        <v>10</v>
      </c>
      <c r="H88" s="39">
        <v>15</v>
      </c>
      <c r="I88" s="39">
        <v>20</v>
      </c>
      <c r="J88" s="38">
        <v>15</v>
      </c>
      <c r="K88" s="38">
        <v>15</v>
      </c>
      <c r="L88" s="38">
        <v>15</v>
      </c>
      <c r="M88" s="38"/>
      <c r="N88" s="38"/>
      <c r="O88" s="38"/>
      <c r="P88" s="38"/>
      <c r="S88" s="4">
        <f t="shared" si="12"/>
        <v>100</v>
      </c>
    </row>
    <row r="89" spans="1:19" x14ac:dyDescent="0.2">
      <c r="A89" s="36" t="str">
        <f t="shared" si="13"/>
        <v>9|10</v>
      </c>
      <c r="B89" s="37" t="s">
        <v>69</v>
      </c>
      <c r="C89" s="32" t="s">
        <v>62</v>
      </c>
      <c r="D89" s="33"/>
      <c r="E89" s="39">
        <v>10</v>
      </c>
      <c r="F89" s="39">
        <v>15</v>
      </c>
      <c r="G89" s="39">
        <v>20</v>
      </c>
      <c r="H89" s="39">
        <v>20</v>
      </c>
      <c r="I89" s="39">
        <v>20</v>
      </c>
      <c r="J89" s="38">
        <v>10</v>
      </c>
      <c r="K89" s="38">
        <v>5</v>
      </c>
      <c r="L89" s="38"/>
      <c r="M89" s="38"/>
      <c r="N89" s="38"/>
      <c r="O89" s="38"/>
      <c r="P89" s="38"/>
      <c r="S89" s="4">
        <f t="shared" si="12"/>
        <v>100</v>
      </c>
    </row>
    <row r="90" spans="1:19" x14ac:dyDescent="0.2">
      <c r="A90" s="36" t="str">
        <f t="shared" si="13"/>
        <v>9|11</v>
      </c>
      <c r="B90" s="37" t="s">
        <v>79</v>
      </c>
      <c r="C90" s="32" t="s">
        <v>94</v>
      </c>
      <c r="D90" s="33"/>
      <c r="E90" s="39">
        <v>3</v>
      </c>
      <c r="F90" s="39">
        <v>5</v>
      </c>
      <c r="G90" s="39">
        <v>11</v>
      </c>
      <c r="H90" s="39">
        <v>15</v>
      </c>
      <c r="I90" s="39">
        <v>20</v>
      </c>
      <c r="J90" s="38">
        <v>16</v>
      </c>
      <c r="K90" s="38">
        <v>14</v>
      </c>
      <c r="L90" s="38">
        <v>10</v>
      </c>
      <c r="M90" s="38">
        <v>6</v>
      </c>
      <c r="N90" s="38"/>
      <c r="O90" s="38"/>
      <c r="P90" s="38"/>
      <c r="S90" s="4">
        <f t="shared" si="12"/>
        <v>100</v>
      </c>
    </row>
    <row r="91" spans="1:19" ht="5.45" customHeight="1" x14ac:dyDescent="0.2"/>
    <row r="92" spans="1:19" ht="13.5" thickBot="1" x14ac:dyDescent="0.25">
      <c r="A92" s="40" t="s">
        <v>9</v>
      </c>
      <c r="B92" s="41">
        <v>10</v>
      </c>
      <c r="C92" s="42"/>
      <c r="D92" s="43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9" ht="13.5" thickTop="1" x14ac:dyDescent="0.2">
      <c r="A93" s="44" t="str">
        <f>CONCATENATE($B$92,"|",B93)</f>
        <v>10|1</v>
      </c>
      <c r="B93" s="31">
        <v>1</v>
      </c>
      <c r="C93" s="32" t="s">
        <v>63</v>
      </c>
      <c r="D93" s="33">
        <v>1</v>
      </c>
      <c r="E93" s="34">
        <v>20</v>
      </c>
      <c r="F93" s="34">
        <v>20</v>
      </c>
      <c r="G93" s="34">
        <v>20</v>
      </c>
      <c r="H93" s="34">
        <v>10</v>
      </c>
      <c r="I93" s="34">
        <v>10</v>
      </c>
      <c r="J93" s="35">
        <v>10</v>
      </c>
      <c r="K93" s="35">
        <v>10</v>
      </c>
      <c r="L93" s="35"/>
      <c r="M93" s="35"/>
      <c r="N93" s="35"/>
      <c r="O93" s="35"/>
      <c r="P93" s="35"/>
      <c r="S93" s="4">
        <f>SUM(E93:P93)</f>
        <v>100</v>
      </c>
    </row>
    <row r="94" spans="1:19" x14ac:dyDescent="0.2">
      <c r="A94" s="36" t="str">
        <f>CONCATENATE($B$92,"|",B94)</f>
        <v>10|2</v>
      </c>
      <c r="B94" s="37" t="s">
        <v>25</v>
      </c>
      <c r="C94" s="32" t="s">
        <v>59</v>
      </c>
      <c r="D94" s="33">
        <v>2</v>
      </c>
      <c r="E94" s="34">
        <v>5</v>
      </c>
      <c r="F94" s="34">
        <v>10</v>
      </c>
      <c r="G94" s="34">
        <v>15</v>
      </c>
      <c r="H94" s="34">
        <v>20</v>
      </c>
      <c r="I94" s="34">
        <v>20</v>
      </c>
      <c r="J94" s="38">
        <v>15</v>
      </c>
      <c r="K94" s="38">
        <v>10</v>
      </c>
      <c r="L94" s="38">
        <v>5</v>
      </c>
      <c r="M94" s="38"/>
      <c r="N94" s="38"/>
      <c r="O94" s="38"/>
      <c r="P94" s="38"/>
      <c r="S94" s="4">
        <f t="shared" ref="S94:S103" si="14">SUM(E94:P94)</f>
        <v>100</v>
      </c>
    </row>
    <row r="95" spans="1:19" x14ac:dyDescent="0.2">
      <c r="A95" s="36" t="str">
        <f t="shared" ref="A95:A103" si="15">CONCATENATE($B$92,"|",B95)</f>
        <v>10|3</v>
      </c>
      <c r="B95" s="37" t="s">
        <v>29</v>
      </c>
      <c r="C95" s="32" t="s">
        <v>64</v>
      </c>
      <c r="D95" s="33">
        <v>3</v>
      </c>
      <c r="E95" s="39"/>
      <c r="F95" s="39">
        <v>5</v>
      </c>
      <c r="G95" s="39">
        <v>10</v>
      </c>
      <c r="H95" s="39">
        <v>15</v>
      </c>
      <c r="I95" s="39">
        <v>15</v>
      </c>
      <c r="J95" s="38">
        <v>15</v>
      </c>
      <c r="K95" s="38">
        <v>15</v>
      </c>
      <c r="L95" s="38">
        <v>15</v>
      </c>
      <c r="M95" s="38">
        <v>10</v>
      </c>
      <c r="N95" s="38"/>
      <c r="O95" s="38"/>
      <c r="P95" s="38"/>
      <c r="S95" s="4">
        <f t="shared" si="14"/>
        <v>100</v>
      </c>
    </row>
    <row r="96" spans="1:19" x14ac:dyDescent="0.2">
      <c r="A96" s="36" t="str">
        <f t="shared" si="15"/>
        <v>10|4</v>
      </c>
      <c r="B96" s="37" t="s">
        <v>31</v>
      </c>
      <c r="C96" s="32" t="s">
        <v>60</v>
      </c>
      <c r="D96" s="33">
        <v>4</v>
      </c>
      <c r="E96" s="39"/>
      <c r="F96" s="39"/>
      <c r="G96" s="39">
        <v>5</v>
      </c>
      <c r="H96" s="39">
        <v>5</v>
      </c>
      <c r="I96" s="39">
        <v>15</v>
      </c>
      <c r="J96" s="38">
        <v>20</v>
      </c>
      <c r="K96" s="38">
        <v>20</v>
      </c>
      <c r="L96" s="38">
        <v>15</v>
      </c>
      <c r="M96" s="38">
        <v>10</v>
      </c>
      <c r="N96" s="38">
        <v>10</v>
      </c>
      <c r="O96" s="38"/>
      <c r="P96" s="38"/>
      <c r="S96" s="4">
        <f t="shared" si="14"/>
        <v>100</v>
      </c>
    </row>
    <row r="97" spans="1:19" x14ac:dyDescent="0.2">
      <c r="A97" s="36" t="str">
        <f t="shared" si="15"/>
        <v>10|5</v>
      </c>
      <c r="B97" s="37" t="s">
        <v>24</v>
      </c>
      <c r="C97" s="32" t="s">
        <v>61</v>
      </c>
      <c r="D97" s="33">
        <v>5</v>
      </c>
      <c r="E97" s="39"/>
      <c r="F97" s="39"/>
      <c r="G97" s="39">
        <v>10</v>
      </c>
      <c r="H97" s="39">
        <v>10</v>
      </c>
      <c r="I97" s="39">
        <v>10</v>
      </c>
      <c r="J97" s="38">
        <v>20</v>
      </c>
      <c r="K97" s="38">
        <v>20</v>
      </c>
      <c r="L97" s="38">
        <v>20</v>
      </c>
      <c r="M97" s="38">
        <v>10</v>
      </c>
      <c r="N97" s="38"/>
      <c r="O97" s="38"/>
      <c r="P97" s="38"/>
      <c r="S97" s="4">
        <f t="shared" si="14"/>
        <v>100</v>
      </c>
    </row>
    <row r="98" spans="1:19" x14ac:dyDescent="0.2">
      <c r="A98" s="36" t="str">
        <f t="shared" si="15"/>
        <v>10|6</v>
      </c>
      <c r="B98" s="37" t="s">
        <v>32</v>
      </c>
      <c r="C98" s="32" t="s">
        <v>207</v>
      </c>
      <c r="D98" s="33">
        <v>3</v>
      </c>
      <c r="E98" s="39"/>
      <c r="F98" s="39"/>
      <c r="G98" s="39"/>
      <c r="H98" s="39">
        <v>5</v>
      </c>
      <c r="I98" s="39">
        <v>10</v>
      </c>
      <c r="J98" s="39">
        <v>15</v>
      </c>
      <c r="K98" s="38">
        <v>20</v>
      </c>
      <c r="L98" s="38">
        <v>20</v>
      </c>
      <c r="M98" s="38">
        <v>15</v>
      </c>
      <c r="N98" s="38">
        <v>15</v>
      </c>
      <c r="O98" s="38"/>
      <c r="P98" s="38"/>
      <c r="S98" s="4">
        <f t="shared" si="14"/>
        <v>100</v>
      </c>
    </row>
    <row r="99" spans="1:19" x14ac:dyDescent="0.2">
      <c r="A99" s="36" t="str">
        <f t="shared" si="15"/>
        <v>10|7</v>
      </c>
      <c r="B99" s="37" t="s">
        <v>58</v>
      </c>
      <c r="C99" s="32" t="s">
        <v>65</v>
      </c>
      <c r="D99" s="33">
        <v>5</v>
      </c>
      <c r="E99" s="39"/>
      <c r="F99" s="39"/>
      <c r="G99" s="39"/>
      <c r="H99" s="39">
        <v>15</v>
      </c>
      <c r="I99" s="39">
        <v>15</v>
      </c>
      <c r="J99" s="38">
        <v>15</v>
      </c>
      <c r="K99" s="38">
        <v>20</v>
      </c>
      <c r="L99" s="38">
        <v>15</v>
      </c>
      <c r="M99" s="38">
        <v>10</v>
      </c>
      <c r="N99" s="38">
        <v>10</v>
      </c>
      <c r="O99" s="38"/>
      <c r="P99" s="38"/>
      <c r="S99" s="4">
        <f t="shared" si="14"/>
        <v>100</v>
      </c>
    </row>
    <row r="100" spans="1:19" x14ac:dyDescent="0.2">
      <c r="A100" s="36" t="str">
        <f t="shared" si="15"/>
        <v>10|8</v>
      </c>
      <c r="B100" s="37" t="s">
        <v>45</v>
      </c>
      <c r="C100" s="32" t="s">
        <v>66</v>
      </c>
      <c r="D100" s="33">
        <v>6</v>
      </c>
      <c r="E100" s="39"/>
      <c r="F100" s="39"/>
      <c r="G100" s="39"/>
      <c r="H100" s="39">
        <v>10</v>
      </c>
      <c r="I100" s="39">
        <v>20</v>
      </c>
      <c r="J100" s="38">
        <v>20</v>
      </c>
      <c r="K100" s="38">
        <v>20</v>
      </c>
      <c r="L100" s="38">
        <v>10</v>
      </c>
      <c r="M100" s="38">
        <v>10</v>
      </c>
      <c r="N100" s="38">
        <v>10</v>
      </c>
      <c r="O100" s="38"/>
      <c r="P100" s="38"/>
      <c r="S100" s="4">
        <f t="shared" si="14"/>
        <v>100</v>
      </c>
    </row>
    <row r="101" spans="1:19" x14ac:dyDescent="0.2">
      <c r="A101" s="36" t="str">
        <f t="shared" si="15"/>
        <v>10|9</v>
      </c>
      <c r="B101" s="37" t="s">
        <v>67</v>
      </c>
      <c r="C101" s="32" t="s">
        <v>68</v>
      </c>
      <c r="D101" s="33">
        <v>6</v>
      </c>
      <c r="E101" s="39">
        <v>5</v>
      </c>
      <c r="F101" s="39">
        <v>5</v>
      </c>
      <c r="G101" s="39">
        <v>10</v>
      </c>
      <c r="H101" s="39">
        <v>10</v>
      </c>
      <c r="I101" s="39">
        <v>10</v>
      </c>
      <c r="J101" s="38">
        <v>15</v>
      </c>
      <c r="K101" s="38">
        <v>15</v>
      </c>
      <c r="L101" s="38">
        <v>10</v>
      </c>
      <c r="M101" s="38">
        <v>10</v>
      </c>
      <c r="N101" s="38">
        <v>10</v>
      </c>
      <c r="O101" s="38"/>
      <c r="P101" s="38"/>
      <c r="S101" s="4">
        <f t="shared" si="14"/>
        <v>100</v>
      </c>
    </row>
    <row r="102" spans="1:19" x14ac:dyDescent="0.2">
      <c r="A102" s="36" t="str">
        <f t="shared" si="15"/>
        <v>10|10</v>
      </c>
      <c r="B102" s="37" t="s">
        <v>69</v>
      </c>
      <c r="C102" s="32" t="s">
        <v>62</v>
      </c>
      <c r="D102" s="33"/>
      <c r="E102" s="39">
        <v>10</v>
      </c>
      <c r="F102" s="39">
        <v>15</v>
      </c>
      <c r="G102" s="39">
        <v>15</v>
      </c>
      <c r="H102" s="39">
        <v>15</v>
      </c>
      <c r="I102" s="39">
        <v>15</v>
      </c>
      <c r="J102" s="38">
        <v>15</v>
      </c>
      <c r="K102" s="38">
        <v>10</v>
      </c>
      <c r="L102" s="38">
        <v>5</v>
      </c>
      <c r="M102" s="38"/>
      <c r="N102" s="38"/>
      <c r="O102" s="38"/>
      <c r="P102" s="38"/>
      <c r="S102" s="4">
        <f t="shared" si="14"/>
        <v>100</v>
      </c>
    </row>
    <row r="103" spans="1:19" x14ac:dyDescent="0.2">
      <c r="A103" s="36" t="str">
        <f t="shared" si="15"/>
        <v>10|11</v>
      </c>
      <c r="B103" s="37" t="s">
        <v>79</v>
      </c>
      <c r="C103" s="32" t="s">
        <v>94</v>
      </c>
      <c r="D103" s="33"/>
      <c r="E103" s="39">
        <v>2</v>
      </c>
      <c r="F103" s="39">
        <v>2</v>
      </c>
      <c r="G103" s="39">
        <v>14</v>
      </c>
      <c r="H103" s="39">
        <v>14</v>
      </c>
      <c r="I103" s="39">
        <v>15</v>
      </c>
      <c r="J103" s="38">
        <v>15</v>
      </c>
      <c r="K103" s="38">
        <v>15</v>
      </c>
      <c r="L103" s="38">
        <v>15</v>
      </c>
      <c r="M103" s="38">
        <v>5</v>
      </c>
      <c r="N103" s="38">
        <v>3</v>
      </c>
      <c r="O103" s="38"/>
      <c r="P103" s="38"/>
      <c r="S103" s="4">
        <f t="shared" si="14"/>
        <v>100</v>
      </c>
    </row>
    <row r="104" spans="1:19" ht="5.45" customHeight="1" x14ac:dyDescent="0.2"/>
    <row r="105" spans="1:19" ht="13.5" thickBot="1" x14ac:dyDescent="0.25">
      <c r="A105" s="40" t="s">
        <v>9</v>
      </c>
      <c r="B105" s="41">
        <v>11</v>
      </c>
      <c r="C105" s="42"/>
      <c r="D105" s="43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9" ht="13.5" thickTop="1" x14ac:dyDescent="0.2">
      <c r="A106" s="44" t="str">
        <f>CONCATENATE($B$105,"|",B106)</f>
        <v>11|1</v>
      </c>
      <c r="B106" s="31">
        <v>1</v>
      </c>
      <c r="C106" s="32" t="s">
        <v>63</v>
      </c>
      <c r="D106" s="33">
        <v>1</v>
      </c>
      <c r="E106" s="34">
        <v>10</v>
      </c>
      <c r="F106" s="34">
        <v>20</v>
      </c>
      <c r="G106" s="34">
        <v>20</v>
      </c>
      <c r="H106" s="34">
        <v>20</v>
      </c>
      <c r="I106" s="34">
        <v>10</v>
      </c>
      <c r="J106" s="35">
        <v>10</v>
      </c>
      <c r="K106" s="35">
        <v>10</v>
      </c>
      <c r="L106" s="35"/>
      <c r="M106" s="35"/>
      <c r="N106" s="35"/>
      <c r="O106" s="35"/>
      <c r="P106" s="35"/>
      <c r="S106" s="4">
        <f>SUM(E106:P106)</f>
        <v>100</v>
      </c>
    </row>
    <row r="107" spans="1:19" x14ac:dyDescent="0.2">
      <c r="A107" s="36" t="str">
        <f>CONCATENATE($B$105,"|",B107)</f>
        <v>11|2</v>
      </c>
      <c r="B107" s="37" t="s">
        <v>25</v>
      </c>
      <c r="C107" s="32" t="s">
        <v>59</v>
      </c>
      <c r="D107" s="33">
        <v>2</v>
      </c>
      <c r="E107" s="34">
        <v>5</v>
      </c>
      <c r="F107" s="34">
        <v>10</v>
      </c>
      <c r="G107" s="34">
        <v>10</v>
      </c>
      <c r="H107" s="34">
        <v>15</v>
      </c>
      <c r="I107" s="34">
        <v>15</v>
      </c>
      <c r="J107" s="38">
        <v>15</v>
      </c>
      <c r="K107" s="38">
        <v>15</v>
      </c>
      <c r="L107" s="38">
        <v>10</v>
      </c>
      <c r="M107" s="38">
        <v>5</v>
      </c>
      <c r="N107" s="38"/>
      <c r="O107" s="38"/>
      <c r="P107" s="38"/>
      <c r="S107" s="4">
        <f t="shared" ref="S107:S116" si="16">SUM(E107:P107)</f>
        <v>100</v>
      </c>
    </row>
    <row r="108" spans="1:19" x14ac:dyDescent="0.2">
      <c r="A108" s="36" t="str">
        <f t="shared" ref="A108:A116" si="17">CONCATENATE($B$105,"|",B108)</f>
        <v>11|3</v>
      </c>
      <c r="B108" s="37" t="s">
        <v>29</v>
      </c>
      <c r="C108" s="32" t="s">
        <v>64</v>
      </c>
      <c r="D108" s="33">
        <v>3</v>
      </c>
      <c r="E108" s="39"/>
      <c r="F108" s="39">
        <v>5</v>
      </c>
      <c r="G108" s="39">
        <v>10</v>
      </c>
      <c r="H108" s="39">
        <v>10</v>
      </c>
      <c r="I108" s="39">
        <v>15</v>
      </c>
      <c r="J108" s="38">
        <v>15</v>
      </c>
      <c r="K108" s="38">
        <v>15</v>
      </c>
      <c r="L108" s="38">
        <v>10</v>
      </c>
      <c r="M108" s="38">
        <v>10</v>
      </c>
      <c r="N108" s="38">
        <v>10</v>
      </c>
      <c r="O108" s="38"/>
      <c r="P108" s="38"/>
      <c r="S108" s="4">
        <f t="shared" si="16"/>
        <v>100</v>
      </c>
    </row>
    <row r="109" spans="1:19" x14ac:dyDescent="0.2">
      <c r="A109" s="36" t="str">
        <f t="shared" si="17"/>
        <v>11|4</v>
      </c>
      <c r="B109" s="37" t="s">
        <v>31</v>
      </c>
      <c r="C109" s="32" t="s">
        <v>60</v>
      </c>
      <c r="D109" s="33">
        <v>4</v>
      </c>
      <c r="E109" s="39"/>
      <c r="F109" s="39"/>
      <c r="G109" s="39">
        <v>5</v>
      </c>
      <c r="H109" s="39">
        <v>10</v>
      </c>
      <c r="I109" s="39">
        <v>10</v>
      </c>
      <c r="J109" s="38">
        <v>15</v>
      </c>
      <c r="K109" s="38">
        <v>15</v>
      </c>
      <c r="L109" s="38">
        <v>15</v>
      </c>
      <c r="M109" s="38">
        <v>10</v>
      </c>
      <c r="N109" s="38">
        <v>10</v>
      </c>
      <c r="O109" s="38">
        <v>10</v>
      </c>
      <c r="P109" s="38"/>
      <c r="S109" s="4">
        <f t="shared" si="16"/>
        <v>100</v>
      </c>
    </row>
    <row r="110" spans="1:19" x14ac:dyDescent="0.2">
      <c r="A110" s="36" t="str">
        <f t="shared" si="17"/>
        <v>11|5</v>
      </c>
      <c r="B110" s="37" t="s">
        <v>24</v>
      </c>
      <c r="C110" s="32" t="s">
        <v>61</v>
      </c>
      <c r="D110" s="33">
        <v>5</v>
      </c>
      <c r="E110" s="39"/>
      <c r="F110" s="39"/>
      <c r="G110" s="39">
        <v>10</v>
      </c>
      <c r="H110" s="39">
        <v>10</v>
      </c>
      <c r="I110" s="39">
        <v>10</v>
      </c>
      <c r="J110" s="38">
        <v>15</v>
      </c>
      <c r="K110" s="38">
        <v>15</v>
      </c>
      <c r="L110" s="38">
        <v>15</v>
      </c>
      <c r="M110" s="38">
        <v>15</v>
      </c>
      <c r="N110" s="38">
        <v>10</v>
      </c>
      <c r="O110" s="38"/>
      <c r="P110" s="38"/>
      <c r="S110" s="4">
        <f t="shared" si="16"/>
        <v>100</v>
      </c>
    </row>
    <row r="111" spans="1:19" x14ac:dyDescent="0.2">
      <c r="A111" s="36" t="str">
        <f t="shared" si="17"/>
        <v>11|6</v>
      </c>
      <c r="B111" s="37" t="s">
        <v>32</v>
      </c>
      <c r="C111" s="32" t="s">
        <v>207</v>
      </c>
      <c r="D111" s="33">
        <v>3</v>
      </c>
      <c r="E111" s="39"/>
      <c r="F111" s="39"/>
      <c r="G111" s="39"/>
      <c r="H111" s="39">
        <v>5</v>
      </c>
      <c r="I111" s="39">
        <v>10</v>
      </c>
      <c r="J111" s="39">
        <v>15</v>
      </c>
      <c r="K111" s="38">
        <v>15</v>
      </c>
      <c r="L111" s="38">
        <v>15</v>
      </c>
      <c r="M111" s="38">
        <v>15</v>
      </c>
      <c r="N111" s="38">
        <v>15</v>
      </c>
      <c r="O111" s="38">
        <v>10</v>
      </c>
      <c r="P111" s="38"/>
      <c r="S111" s="4">
        <f t="shared" si="16"/>
        <v>100</v>
      </c>
    </row>
    <row r="112" spans="1:19" x14ac:dyDescent="0.2">
      <c r="A112" s="36" t="str">
        <f t="shared" si="17"/>
        <v>11|7</v>
      </c>
      <c r="B112" s="37" t="s">
        <v>58</v>
      </c>
      <c r="C112" s="32" t="s">
        <v>65</v>
      </c>
      <c r="D112" s="33">
        <v>5</v>
      </c>
      <c r="E112" s="39"/>
      <c r="F112" s="39"/>
      <c r="G112" s="39"/>
      <c r="H112" s="39">
        <v>10</v>
      </c>
      <c r="I112" s="39">
        <v>10</v>
      </c>
      <c r="J112" s="38">
        <v>15</v>
      </c>
      <c r="K112" s="38">
        <v>20</v>
      </c>
      <c r="L112" s="38">
        <v>15</v>
      </c>
      <c r="M112" s="38">
        <v>10</v>
      </c>
      <c r="N112" s="38">
        <v>10</v>
      </c>
      <c r="O112" s="38">
        <v>10</v>
      </c>
      <c r="P112" s="38"/>
      <c r="S112" s="4">
        <f t="shared" si="16"/>
        <v>100</v>
      </c>
    </row>
    <row r="113" spans="1:19" x14ac:dyDescent="0.2">
      <c r="A113" s="36" t="str">
        <f t="shared" si="17"/>
        <v>11|8</v>
      </c>
      <c r="B113" s="37" t="s">
        <v>45</v>
      </c>
      <c r="C113" s="32" t="s">
        <v>66</v>
      </c>
      <c r="D113" s="33">
        <v>6</v>
      </c>
      <c r="E113" s="39"/>
      <c r="F113" s="39"/>
      <c r="G113" s="39"/>
      <c r="H113" s="39">
        <v>10</v>
      </c>
      <c r="I113" s="39">
        <v>10</v>
      </c>
      <c r="J113" s="38">
        <v>20</v>
      </c>
      <c r="K113" s="38">
        <v>20</v>
      </c>
      <c r="L113" s="38">
        <v>10</v>
      </c>
      <c r="M113" s="38">
        <v>10</v>
      </c>
      <c r="N113" s="38">
        <v>10</v>
      </c>
      <c r="O113" s="38">
        <v>10</v>
      </c>
      <c r="P113" s="38"/>
      <c r="S113" s="4">
        <f t="shared" si="16"/>
        <v>100</v>
      </c>
    </row>
    <row r="114" spans="1:19" x14ac:dyDescent="0.2">
      <c r="A114" s="36" t="str">
        <f t="shared" si="17"/>
        <v>11|9</v>
      </c>
      <c r="B114" s="37" t="s">
        <v>67</v>
      </c>
      <c r="C114" s="32" t="s">
        <v>68</v>
      </c>
      <c r="D114" s="33">
        <v>6</v>
      </c>
      <c r="E114" s="39">
        <v>5</v>
      </c>
      <c r="F114" s="39">
        <v>5</v>
      </c>
      <c r="G114" s="39">
        <v>10</v>
      </c>
      <c r="H114" s="39">
        <v>10</v>
      </c>
      <c r="I114" s="39">
        <v>10</v>
      </c>
      <c r="J114" s="38">
        <v>10</v>
      </c>
      <c r="K114" s="38">
        <v>10</v>
      </c>
      <c r="L114" s="38">
        <v>10</v>
      </c>
      <c r="M114" s="38">
        <v>10</v>
      </c>
      <c r="N114" s="38">
        <v>10</v>
      </c>
      <c r="O114" s="38">
        <v>10</v>
      </c>
      <c r="P114" s="38"/>
      <c r="S114" s="4">
        <f t="shared" si="16"/>
        <v>100</v>
      </c>
    </row>
    <row r="115" spans="1:19" x14ac:dyDescent="0.2">
      <c r="A115" s="36" t="str">
        <f t="shared" si="17"/>
        <v>11|10</v>
      </c>
      <c r="B115" s="37" t="s">
        <v>69</v>
      </c>
      <c r="C115" s="32" t="s">
        <v>62</v>
      </c>
      <c r="D115" s="33"/>
      <c r="E115" s="39">
        <v>10</v>
      </c>
      <c r="F115" s="39">
        <v>10</v>
      </c>
      <c r="G115" s="39">
        <v>15</v>
      </c>
      <c r="H115" s="39">
        <v>15</v>
      </c>
      <c r="I115" s="39">
        <v>15</v>
      </c>
      <c r="J115" s="38">
        <v>10</v>
      </c>
      <c r="K115" s="38">
        <v>10</v>
      </c>
      <c r="L115" s="38">
        <v>10</v>
      </c>
      <c r="M115" s="38">
        <v>5</v>
      </c>
      <c r="N115" s="38"/>
      <c r="O115" s="38"/>
      <c r="P115" s="38"/>
      <c r="S115" s="4">
        <f t="shared" si="16"/>
        <v>100</v>
      </c>
    </row>
    <row r="116" spans="1:19" x14ac:dyDescent="0.2">
      <c r="A116" s="36" t="str">
        <f t="shared" si="17"/>
        <v>11|11</v>
      </c>
      <c r="B116" s="37" t="s">
        <v>79</v>
      </c>
      <c r="C116" s="32" t="s">
        <v>94</v>
      </c>
      <c r="D116" s="33"/>
      <c r="E116" s="39">
        <v>1</v>
      </c>
      <c r="F116" s="39">
        <v>1</v>
      </c>
      <c r="G116" s="39">
        <v>10</v>
      </c>
      <c r="H116" s="39">
        <v>15</v>
      </c>
      <c r="I116" s="39">
        <v>15</v>
      </c>
      <c r="J116" s="38">
        <v>15</v>
      </c>
      <c r="K116" s="38">
        <v>15</v>
      </c>
      <c r="L116" s="38">
        <v>15</v>
      </c>
      <c r="M116" s="38">
        <v>5</v>
      </c>
      <c r="N116" s="38">
        <v>3</v>
      </c>
      <c r="O116" s="38">
        <v>5</v>
      </c>
      <c r="P116" s="38"/>
      <c r="S116" s="4">
        <f t="shared" si="16"/>
        <v>100</v>
      </c>
    </row>
    <row r="117" spans="1:19" ht="5.45" customHeight="1" x14ac:dyDescent="0.2"/>
    <row r="118" spans="1:19" ht="13.5" thickBot="1" x14ac:dyDescent="0.25">
      <c r="A118" s="40" t="s">
        <v>9</v>
      </c>
      <c r="B118" s="41">
        <v>12</v>
      </c>
      <c r="C118" s="42"/>
      <c r="D118" s="43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9" ht="13.5" thickTop="1" x14ac:dyDescent="0.2">
      <c r="A119" s="44" t="str">
        <f>CONCATENATE($B$118,"|",B119)</f>
        <v>12|1</v>
      </c>
      <c r="B119" s="31">
        <v>1</v>
      </c>
      <c r="C119" s="32" t="s">
        <v>63</v>
      </c>
      <c r="D119" s="33">
        <v>1</v>
      </c>
      <c r="E119" s="34">
        <v>10</v>
      </c>
      <c r="F119" s="34">
        <v>20</v>
      </c>
      <c r="G119" s="34">
        <v>20</v>
      </c>
      <c r="H119" s="34">
        <v>20</v>
      </c>
      <c r="I119" s="34">
        <v>10</v>
      </c>
      <c r="J119" s="35">
        <v>10</v>
      </c>
      <c r="K119" s="35">
        <v>10</v>
      </c>
      <c r="L119" s="35"/>
      <c r="M119" s="35"/>
      <c r="N119" s="35"/>
      <c r="O119" s="35"/>
      <c r="P119" s="35"/>
      <c r="S119" s="4">
        <f>SUM(E119:P119)</f>
        <v>100</v>
      </c>
    </row>
    <row r="120" spans="1:19" x14ac:dyDescent="0.2">
      <c r="A120" s="36" t="str">
        <f>CONCATENATE($B$118,"|",B120)</f>
        <v>12|2</v>
      </c>
      <c r="B120" s="37" t="s">
        <v>25</v>
      </c>
      <c r="C120" s="32" t="s">
        <v>59</v>
      </c>
      <c r="D120" s="33">
        <v>2</v>
      </c>
      <c r="E120" s="34">
        <v>5</v>
      </c>
      <c r="F120" s="34">
        <v>10</v>
      </c>
      <c r="G120" s="34">
        <v>10</v>
      </c>
      <c r="H120" s="34">
        <v>15</v>
      </c>
      <c r="I120" s="34">
        <v>15</v>
      </c>
      <c r="J120" s="38">
        <v>15</v>
      </c>
      <c r="K120" s="38">
        <v>10</v>
      </c>
      <c r="L120" s="38">
        <v>10</v>
      </c>
      <c r="M120" s="38">
        <v>10</v>
      </c>
      <c r="N120" s="38"/>
      <c r="O120" s="38"/>
      <c r="P120" s="38"/>
      <c r="S120" s="4">
        <f t="shared" ref="S120:S129" si="18">SUM(E120:P120)</f>
        <v>100</v>
      </c>
    </row>
    <row r="121" spans="1:19" x14ac:dyDescent="0.2">
      <c r="A121" s="36" t="str">
        <f t="shared" ref="A121:A129" si="19">CONCATENATE($B$118,"|",B121)</f>
        <v>12|3</v>
      </c>
      <c r="B121" s="37" t="s">
        <v>29</v>
      </c>
      <c r="C121" s="32" t="s">
        <v>64</v>
      </c>
      <c r="D121" s="33">
        <v>3</v>
      </c>
      <c r="E121" s="39"/>
      <c r="F121" s="39">
        <v>5</v>
      </c>
      <c r="G121" s="39">
        <v>10</v>
      </c>
      <c r="H121" s="39">
        <v>10</v>
      </c>
      <c r="I121" s="39">
        <v>10</v>
      </c>
      <c r="J121" s="38">
        <v>15</v>
      </c>
      <c r="K121" s="38">
        <v>15</v>
      </c>
      <c r="L121" s="38">
        <v>10</v>
      </c>
      <c r="M121" s="38">
        <v>10</v>
      </c>
      <c r="N121" s="38">
        <v>10</v>
      </c>
      <c r="O121" s="38">
        <v>5</v>
      </c>
      <c r="P121" s="38"/>
      <c r="S121" s="4">
        <f t="shared" si="18"/>
        <v>100</v>
      </c>
    </row>
    <row r="122" spans="1:19" x14ac:dyDescent="0.2">
      <c r="A122" s="36" t="str">
        <f t="shared" si="19"/>
        <v>12|4</v>
      </c>
      <c r="B122" s="37" t="s">
        <v>31</v>
      </c>
      <c r="C122" s="32" t="s">
        <v>60</v>
      </c>
      <c r="D122" s="33">
        <v>4</v>
      </c>
      <c r="E122" s="39"/>
      <c r="F122" s="39"/>
      <c r="G122" s="39">
        <v>5</v>
      </c>
      <c r="H122" s="39">
        <v>10</v>
      </c>
      <c r="I122" s="39">
        <v>10</v>
      </c>
      <c r="J122" s="38">
        <v>10</v>
      </c>
      <c r="K122" s="38">
        <v>10</v>
      </c>
      <c r="L122" s="38">
        <v>15</v>
      </c>
      <c r="M122" s="38">
        <v>10</v>
      </c>
      <c r="N122" s="38">
        <v>15</v>
      </c>
      <c r="O122" s="38">
        <v>10</v>
      </c>
      <c r="P122" s="38">
        <v>5</v>
      </c>
      <c r="S122" s="4">
        <f t="shared" si="18"/>
        <v>100</v>
      </c>
    </row>
    <row r="123" spans="1:19" x14ac:dyDescent="0.2">
      <c r="A123" s="36" t="str">
        <f t="shared" si="19"/>
        <v>12|5</v>
      </c>
      <c r="B123" s="37" t="s">
        <v>24</v>
      </c>
      <c r="C123" s="32" t="s">
        <v>61</v>
      </c>
      <c r="D123" s="33">
        <v>5</v>
      </c>
      <c r="E123" s="39"/>
      <c r="F123" s="39"/>
      <c r="G123" s="39">
        <v>10</v>
      </c>
      <c r="H123" s="39">
        <v>10</v>
      </c>
      <c r="I123" s="39">
        <v>10</v>
      </c>
      <c r="J123" s="38">
        <v>10</v>
      </c>
      <c r="K123" s="38">
        <v>10</v>
      </c>
      <c r="L123" s="38">
        <v>15</v>
      </c>
      <c r="M123" s="38">
        <v>15</v>
      </c>
      <c r="N123" s="38">
        <v>10</v>
      </c>
      <c r="O123" s="38">
        <v>10</v>
      </c>
      <c r="P123" s="38"/>
      <c r="S123" s="4">
        <f t="shared" si="18"/>
        <v>100</v>
      </c>
    </row>
    <row r="124" spans="1:19" x14ac:dyDescent="0.2">
      <c r="A124" s="36" t="str">
        <f t="shared" si="19"/>
        <v>12|6</v>
      </c>
      <c r="B124" s="37" t="s">
        <v>32</v>
      </c>
      <c r="C124" s="32" t="s">
        <v>207</v>
      </c>
      <c r="D124" s="33">
        <v>3</v>
      </c>
      <c r="E124" s="39"/>
      <c r="F124" s="39"/>
      <c r="G124" s="39"/>
      <c r="H124" s="39">
        <v>5</v>
      </c>
      <c r="I124" s="39">
        <v>10</v>
      </c>
      <c r="J124" s="39">
        <v>10</v>
      </c>
      <c r="K124" s="38">
        <v>10</v>
      </c>
      <c r="L124" s="38">
        <v>15</v>
      </c>
      <c r="M124" s="38">
        <v>15</v>
      </c>
      <c r="N124" s="38">
        <v>15</v>
      </c>
      <c r="O124" s="38">
        <v>10</v>
      </c>
      <c r="P124" s="38">
        <v>10</v>
      </c>
      <c r="S124" s="4">
        <f t="shared" si="18"/>
        <v>100</v>
      </c>
    </row>
    <row r="125" spans="1:19" x14ac:dyDescent="0.2">
      <c r="A125" s="36" t="str">
        <f t="shared" si="19"/>
        <v>12|7</v>
      </c>
      <c r="B125" s="37" t="s">
        <v>58</v>
      </c>
      <c r="C125" s="32" t="s">
        <v>65</v>
      </c>
      <c r="D125" s="33">
        <v>5</v>
      </c>
      <c r="E125" s="39"/>
      <c r="F125" s="39"/>
      <c r="G125" s="39"/>
      <c r="H125" s="39">
        <v>5</v>
      </c>
      <c r="I125" s="39">
        <v>10</v>
      </c>
      <c r="J125" s="38">
        <v>10</v>
      </c>
      <c r="K125" s="38">
        <v>15</v>
      </c>
      <c r="L125" s="38">
        <v>15</v>
      </c>
      <c r="M125" s="38">
        <v>15</v>
      </c>
      <c r="N125" s="38">
        <v>10</v>
      </c>
      <c r="O125" s="38">
        <v>10</v>
      </c>
      <c r="P125" s="38">
        <v>10</v>
      </c>
      <c r="S125" s="4">
        <f t="shared" si="18"/>
        <v>100</v>
      </c>
    </row>
    <row r="126" spans="1:19" x14ac:dyDescent="0.2">
      <c r="A126" s="36" t="str">
        <f t="shared" si="19"/>
        <v>12|8</v>
      </c>
      <c r="B126" s="37" t="s">
        <v>45</v>
      </c>
      <c r="C126" s="32" t="s">
        <v>66</v>
      </c>
      <c r="D126" s="33">
        <v>6</v>
      </c>
      <c r="E126" s="39"/>
      <c r="F126" s="39"/>
      <c r="G126" s="39"/>
      <c r="H126" s="39">
        <v>10</v>
      </c>
      <c r="I126" s="39">
        <v>10</v>
      </c>
      <c r="J126" s="38">
        <v>10</v>
      </c>
      <c r="K126" s="38">
        <v>20</v>
      </c>
      <c r="L126" s="38">
        <v>10</v>
      </c>
      <c r="M126" s="38">
        <v>10</v>
      </c>
      <c r="N126" s="38">
        <v>10</v>
      </c>
      <c r="O126" s="38">
        <v>10</v>
      </c>
      <c r="P126" s="38">
        <v>10</v>
      </c>
      <c r="S126" s="4">
        <f t="shared" si="18"/>
        <v>100</v>
      </c>
    </row>
    <row r="127" spans="1:19" x14ac:dyDescent="0.2">
      <c r="A127" s="36" t="str">
        <f t="shared" si="19"/>
        <v>12|9</v>
      </c>
      <c r="B127" s="37" t="s">
        <v>67</v>
      </c>
      <c r="C127" s="32" t="s">
        <v>68</v>
      </c>
      <c r="D127" s="33">
        <v>6</v>
      </c>
      <c r="E127" s="39">
        <v>5</v>
      </c>
      <c r="F127" s="39">
        <v>5</v>
      </c>
      <c r="G127" s="39">
        <v>5</v>
      </c>
      <c r="H127" s="39">
        <v>5</v>
      </c>
      <c r="I127" s="39">
        <v>10</v>
      </c>
      <c r="J127" s="38">
        <v>10</v>
      </c>
      <c r="K127" s="38">
        <v>10</v>
      </c>
      <c r="L127" s="38">
        <v>10</v>
      </c>
      <c r="M127" s="38">
        <v>10</v>
      </c>
      <c r="N127" s="38">
        <v>10</v>
      </c>
      <c r="O127" s="38">
        <v>10</v>
      </c>
      <c r="P127" s="38">
        <v>10</v>
      </c>
      <c r="S127" s="4">
        <f t="shared" si="18"/>
        <v>100</v>
      </c>
    </row>
    <row r="128" spans="1:19" x14ac:dyDescent="0.2">
      <c r="A128" s="36" t="str">
        <f t="shared" si="19"/>
        <v>12|10</v>
      </c>
      <c r="B128" s="37" t="s">
        <v>69</v>
      </c>
      <c r="C128" s="32" t="s">
        <v>62</v>
      </c>
      <c r="D128" s="33"/>
      <c r="E128" s="39">
        <v>10</v>
      </c>
      <c r="F128" s="39">
        <v>15</v>
      </c>
      <c r="G128" s="39">
        <v>10</v>
      </c>
      <c r="H128" s="39">
        <v>10</v>
      </c>
      <c r="I128" s="39">
        <v>10</v>
      </c>
      <c r="J128" s="38">
        <v>10</v>
      </c>
      <c r="K128" s="38">
        <v>10</v>
      </c>
      <c r="L128" s="38">
        <v>10</v>
      </c>
      <c r="M128" s="38">
        <v>10</v>
      </c>
      <c r="N128" s="38">
        <v>5</v>
      </c>
      <c r="O128" s="38"/>
      <c r="P128" s="38"/>
      <c r="S128" s="4">
        <f t="shared" si="18"/>
        <v>100</v>
      </c>
    </row>
    <row r="129" spans="1:19" x14ac:dyDescent="0.2">
      <c r="A129" s="36" t="str">
        <f t="shared" si="19"/>
        <v>12|11</v>
      </c>
      <c r="B129" s="37" t="s">
        <v>79</v>
      </c>
      <c r="C129" s="32" t="s">
        <v>94</v>
      </c>
      <c r="D129" s="33"/>
      <c r="E129" s="39">
        <v>1</v>
      </c>
      <c r="F129" s="39">
        <v>1</v>
      </c>
      <c r="G129" s="39">
        <v>10</v>
      </c>
      <c r="H129" s="39">
        <v>10</v>
      </c>
      <c r="I129" s="39">
        <v>15</v>
      </c>
      <c r="J129" s="38">
        <v>15</v>
      </c>
      <c r="K129" s="38">
        <v>15</v>
      </c>
      <c r="L129" s="38">
        <v>15</v>
      </c>
      <c r="M129" s="38">
        <v>5</v>
      </c>
      <c r="N129" s="38">
        <v>3</v>
      </c>
      <c r="O129" s="38">
        <v>5</v>
      </c>
      <c r="P129" s="38">
        <v>5</v>
      </c>
      <c r="S129" s="4">
        <f t="shared" si="18"/>
        <v>100</v>
      </c>
    </row>
    <row r="131" spans="1:19" x14ac:dyDescent="0.2">
      <c r="S131" s="4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B8C5-B7A4-4A74-BC6F-8C4B665A5835}">
  <sheetPr>
    <pageSetUpPr fitToPage="1"/>
  </sheetPr>
  <dimension ref="A1:X55"/>
  <sheetViews>
    <sheetView showZeros="0" topLeftCell="B1" zoomScaleNormal="100" workbookViewId="0">
      <selection activeCell="B56" sqref="B56"/>
    </sheetView>
  </sheetViews>
  <sheetFormatPr defaultColWidth="10.6640625" defaultRowHeight="12.75" x14ac:dyDescent="0.2"/>
  <cols>
    <col min="1" max="1" width="5" style="4" hidden="1" customWidth="1"/>
    <col min="2" max="2" width="13.1640625" style="4" customWidth="1"/>
    <col min="3" max="3" width="26.1640625" style="4" customWidth="1"/>
    <col min="4" max="4" width="17.6640625" style="4" customWidth="1"/>
    <col min="5" max="5" width="3.83203125" style="4" customWidth="1"/>
    <col min="6" max="15" width="12.5" style="4" customWidth="1"/>
    <col min="16" max="17" width="13.83203125" style="4" customWidth="1"/>
    <col min="18" max="18" width="8.33203125" style="4" bestFit="1" customWidth="1"/>
    <col min="19" max="19" width="14" style="4" customWidth="1"/>
    <col min="20" max="20" width="8.5" style="4" customWidth="1"/>
    <col min="21" max="22" width="0.6640625" style="4" customWidth="1"/>
    <col min="23" max="23" width="10.6640625" style="4"/>
    <col min="24" max="24" width="15.1640625" style="4" bestFit="1" customWidth="1"/>
    <col min="25" max="259" width="10.6640625" style="4"/>
    <col min="260" max="260" width="13.1640625" style="4" customWidth="1"/>
    <col min="261" max="261" width="79" style="4" customWidth="1"/>
    <col min="262" max="262" width="3.83203125" style="4" customWidth="1"/>
    <col min="263" max="275" width="12.5" style="4" customWidth="1"/>
    <col min="276" max="276" width="8.5" style="4" customWidth="1"/>
    <col min="277" max="515" width="10.6640625" style="4"/>
    <col min="516" max="516" width="13.1640625" style="4" customWidth="1"/>
    <col min="517" max="517" width="79" style="4" customWidth="1"/>
    <col min="518" max="518" width="3.83203125" style="4" customWidth="1"/>
    <col min="519" max="531" width="12.5" style="4" customWidth="1"/>
    <col min="532" max="532" width="8.5" style="4" customWidth="1"/>
    <col min="533" max="771" width="10.6640625" style="4"/>
    <col min="772" max="772" width="13.1640625" style="4" customWidth="1"/>
    <col min="773" max="773" width="79" style="4" customWidth="1"/>
    <col min="774" max="774" width="3.83203125" style="4" customWidth="1"/>
    <col min="775" max="787" width="12.5" style="4" customWidth="1"/>
    <col min="788" max="788" width="8.5" style="4" customWidth="1"/>
    <col min="789" max="1027" width="10.6640625" style="4"/>
    <col min="1028" max="1028" width="13.1640625" style="4" customWidth="1"/>
    <col min="1029" max="1029" width="79" style="4" customWidth="1"/>
    <col min="1030" max="1030" width="3.83203125" style="4" customWidth="1"/>
    <col min="1031" max="1043" width="12.5" style="4" customWidth="1"/>
    <col min="1044" max="1044" width="8.5" style="4" customWidth="1"/>
    <col min="1045" max="1283" width="10.6640625" style="4"/>
    <col min="1284" max="1284" width="13.1640625" style="4" customWidth="1"/>
    <col min="1285" max="1285" width="79" style="4" customWidth="1"/>
    <col min="1286" max="1286" width="3.83203125" style="4" customWidth="1"/>
    <col min="1287" max="1299" width="12.5" style="4" customWidth="1"/>
    <col min="1300" max="1300" width="8.5" style="4" customWidth="1"/>
    <col min="1301" max="1539" width="10.6640625" style="4"/>
    <col min="1540" max="1540" width="13.1640625" style="4" customWidth="1"/>
    <col min="1541" max="1541" width="79" style="4" customWidth="1"/>
    <col min="1542" max="1542" width="3.83203125" style="4" customWidth="1"/>
    <col min="1543" max="1555" width="12.5" style="4" customWidth="1"/>
    <col min="1556" max="1556" width="8.5" style="4" customWidth="1"/>
    <col min="1557" max="1795" width="10.6640625" style="4"/>
    <col min="1796" max="1796" width="13.1640625" style="4" customWidth="1"/>
    <col min="1797" max="1797" width="79" style="4" customWidth="1"/>
    <col min="1798" max="1798" width="3.83203125" style="4" customWidth="1"/>
    <col min="1799" max="1811" width="12.5" style="4" customWidth="1"/>
    <col min="1812" max="1812" width="8.5" style="4" customWidth="1"/>
    <col min="1813" max="2051" width="10.6640625" style="4"/>
    <col min="2052" max="2052" width="13.1640625" style="4" customWidth="1"/>
    <col min="2053" max="2053" width="79" style="4" customWidth="1"/>
    <col min="2054" max="2054" width="3.83203125" style="4" customWidth="1"/>
    <col min="2055" max="2067" width="12.5" style="4" customWidth="1"/>
    <col min="2068" max="2068" width="8.5" style="4" customWidth="1"/>
    <col min="2069" max="2307" width="10.6640625" style="4"/>
    <col min="2308" max="2308" width="13.1640625" style="4" customWidth="1"/>
    <col min="2309" max="2309" width="79" style="4" customWidth="1"/>
    <col min="2310" max="2310" width="3.83203125" style="4" customWidth="1"/>
    <col min="2311" max="2323" width="12.5" style="4" customWidth="1"/>
    <col min="2324" max="2324" width="8.5" style="4" customWidth="1"/>
    <col min="2325" max="2563" width="10.6640625" style="4"/>
    <col min="2564" max="2564" width="13.1640625" style="4" customWidth="1"/>
    <col min="2565" max="2565" width="79" style="4" customWidth="1"/>
    <col min="2566" max="2566" width="3.83203125" style="4" customWidth="1"/>
    <col min="2567" max="2579" width="12.5" style="4" customWidth="1"/>
    <col min="2580" max="2580" width="8.5" style="4" customWidth="1"/>
    <col min="2581" max="2819" width="10.6640625" style="4"/>
    <col min="2820" max="2820" width="13.1640625" style="4" customWidth="1"/>
    <col min="2821" max="2821" width="79" style="4" customWidth="1"/>
    <col min="2822" max="2822" width="3.83203125" style="4" customWidth="1"/>
    <col min="2823" max="2835" width="12.5" style="4" customWidth="1"/>
    <col min="2836" max="2836" width="8.5" style="4" customWidth="1"/>
    <col min="2837" max="3075" width="10.6640625" style="4"/>
    <col min="3076" max="3076" width="13.1640625" style="4" customWidth="1"/>
    <col min="3077" max="3077" width="79" style="4" customWidth="1"/>
    <col min="3078" max="3078" width="3.83203125" style="4" customWidth="1"/>
    <col min="3079" max="3091" width="12.5" style="4" customWidth="1"/>
    <col min="3092" max="3092" width="8.5" style="4" customWidth="1"/>
    <col min="3093" max="3331" width="10.6640625" style="4"/>
    <col min="3332" max="3332" width="13.1640625" style="4" customWidth="1"/>
    <col min="3333" max="3333" width="79" style="4" customWidth="1"/>
    <col min="3334" max="3334" width="3.83203125" style="4" customWidth="1"/>
    <col min="3335" max="3347" width="12.5" style="4" customWidth="1"/>
    <col min="3348" max="3348" width="8.5" style="4" customWidth="1"/>
    <col min="3349" max="3587" width="10.6640625" style="4"/>
    <col min="3588" max="3588" width="13.1640625" style="4" customWidth="1"/>
    <col min="3589" max="3589" width="79" style="4" customWidth="1"/>
    <col min="3590" max="3590" width="3.83203125" style="4" customWidth="1"/>
    <col min="3591" max="3603" width="12.5" style="4" customWidth="1"/>
    <col min="3604" max="3604" width="8.5" style="4" customWidth="1"/>
    <col min="3605" max="3843" width="10.6640625" style="4"/>
    <col min="3844" max="3844" width="13.1640625" style="4" customWidth="1"/>
    <col min="3845" max="3845" width="79" style="4" customWidth="1"/>
    <col min="3846" max="3846" width="3.83203125" style="4" customWidth="1"/>
    <col min="3847" max="3859" width="12.5" style="4" customWidth="1"/>
    <col min="3860" max="3860" width="8.5" style="4" customWidth="1"/>
    <col min="3861" max="4099" width="10.6640625" style="4"/>
    <col min="4100" max="4100" width="13.1640625" style="4" customWidth="1"/>
    <col min="4101" max="4101" width="79" style="4" customWidth="1"/>
    <col min="4102" max="4102" width="3.83203125" style="4" customWidth="1"/>
    <col min="4103" max="4115" width="12.5" style="4" customWidth="1"/>
    <col min="4116" max="4116" width="8.5" style="4" customWidth="1"/>
    <col min="4117" max="4355" width="10.6640625" style="4"/>
    <col min="4356" max="4356" width="13.1640625" style="4" customWidth="1"/>
    <col min="4357" max="4357" width="79" style="4" customWidth="1"/>
    <col min="4358" max="4358" width="3.83203125" style="4" customWidth="1"/>
    <col min="4359" max="4371" width="12.5" style="4" customWidth="1"/>
    <col min="4372" max="4372" width="8.5" style="4" customWidth="1"/>
    <col min="4373" max="4611" width="10.6640625" style="4"/>
    <col min="4612" max="4612" width="13.1640625" style="4" customWidth="1"/>
    <col min="4613" max="4613" width="79" style="4" customWidth="1"/>
    <col min="4614" max="4614" width="3.83203125" style="4" customWidth="1"/>
    <col min="4615" max="4627" width="12.5" style="4" customWidth="1"/>
    <col min="4628" max="4628" width="8.5" style="4" customWidth="1"/>
    <col min="4629" max="4867" width="10.6640625" style="4"/>
    <col min="4868" max="4868" width="13.1640625" style="4" customWidth="1"/>
    <col min="4869" max="4869" width="79" style="4" customWidth="1"/>
    <col min="4870" max="4870" width="3.83203125" style="4" customWidth="1"/>
    <col min="4871" max="4883" width="12.5" style="4" customWidth="1"/>
    <col min="4884" max="4884" width="8.5" style="4" customWidth="1"/>
    <col min="4885" max="5123" width="10.6640625" style="4"/>
    <col min="5124" max="5124" width="13.1640625" style="4" customWidth="1"/>
    <col min="5125" max="5125" width="79" style="4" customWidth="1"/>
    <col min="5126" max="5126" width="3.83203125" style="4" customWidth="1"/>
    <col min="5127" max="5139" width="12.5" style="4" customWidth="1"/>
    <col min="5140" max="5140" width="8.5" style="4" customWidth="1"/>
    <col min="5141" max="5379" width="10.6640625" style="4"/>
    <col min="5380" max="5380" width="13.1640625" style="4" customWidth="1"/>
    <col min="5381" max="5381" width="79" style="4" customWidth="1"/>
    <col min="5382" max="5382" width="3.83203125" style="4" customWidth="1"/>
    <col min="5383" max="5395" width="12.5" style="4" customWidth="1"/>
    <col min="5396" max="5396" width="8.5" style="4" customWidth="1"/>
    <col min="5397" max="5635" width="10.6640625" style="4"/>
    <col min="5636" max="5636" width="13.1640625" style="4" customWidth="1"/>
    <col min="5637" max="5637" width="79" style="4" customWidth="1"/>
    <col min="5638" max="5638" width="3.83203125" style="4" customWidth="1"/>
    <col min="5639" max="5651" width="12.5" style="4" customWidth="1"/>
    <col min="5652" max="5652" width="8.5" style="4" customWidth="1"/>
    <col min="5653" max="5891" width="10.6640625" style="4"/>
    <col min="5892" max="5892" width="13.1640625" style="4" customWidth="1"/>
    <col min="5893" max="5893" width="79" style="4" customWidth="1"/>
    <col min="5894" max="5894" width="3.83203125" style="4" customWidth="1"/>
    <col min="5895" max="5907" width="12.5" style="4" customWidth="1"/>
    <col min="5908" max="5908" width="8.5" style="4" customWidth="1"/>
    <col min="5909" max="6147" width="10.6640625" style="4"/>
    <col min="6148" max="6148" width="13.1640625" style="4" customWidth="1"/>
    <col min="6149" max="6149" width="79" style="4" customWidth="1"/>
    <col min="6150" max="6150" width="3.83203125" style="4" customWidth="1"/>
    <col min="6151" max="6163" width="12.5" style="4" customWidth="1"/>
    <col min="6164" max="6164" width="8.5" style="4" customWidth="1"/>
    <col min="6165" max="6403" width="10.6640625" style="4"/>
    <col min="6404" max="6404" width="13.1640625" style="4" customWidth="1"/>
    <col min="6405" max="6405" width="79" style="4" customWidth="1"/>
    <col min="6406" max="6406" width="3.83203125" style="4" customWidth="1"/>
    <col min="6407" max="6419" width="12.5" style="4" customWidth="1"/>
    <col min="6420" max="6420" width="8.5" style="4" customWidth="1"/>
    <col min="6421" max="6659" width="10.6640625" style="4"/>
    <col min="6660" max="6660" width="13.1640625" style="4" customWidth="1"/>
    <col min="6661" max="6661" width="79" style="4" customWidth="1"/>
    <col min="6662" max="6662" width="3.83203125" style="4" customWidth="1"/>
    <col min="6663" max="6675" width="12.5" style="4" customWidth="1"/>
    <col min="6676" max="6676" width="8.5" style="4" customWidth="1"/>
    <col min="6677" max="6915" width="10.6640625" style="4"/>
    <col min="6916" max="6916" width="13.1640625" style="4" customWidth="1"/>
    <col min="6917" max="6917" width="79" style="4" customWidth="1"/>
    <col min="6918" max="6918" width="3.83203125" style="4" customWidth="1"/>
    <col min="6919" max="6931" width="12.5" style="4" customWidth="1"/>
    <col min="6932" max="6932" width="8.5" style="4" customWidth="1"/>
    <col min="6933" max="7171" width="10.6640625" style="4"/>
    <col min="7172" max="7172" width="13.1640625" style="4" customWidth="1"/>
    <col min="7173" max="7173" width="79" style="4" customWidth="1"/>
    <col min="7174" max="7174" width="3.83203125" style="4" customWidth="1"/>
    <col min="7175" max="7187" width="12.5" style="4" customWidth="1"/>
    <col min="7188" max="7188" width="8.5" style="4" customWidth="1"/>
    <col min="7189" max="7427" width="10.6640625" style="4"/>
    <col min="7428" max="7428" width="13.1640625" style="4" customWidth="1"/>
    <col min="7429" max="7429" width="79" style="4" customWidth="1"/>
    <col min="7430" max="7430" width="3.83203125" style="4" customWidth="1"/>
    <col min="7431" max="7443" width="12.5" style="4" customWidth="1"/>
    <col min="7444" max="7444" width="8.5" style="4" customWidth="1"/>
    <col min="7445" max="7683" width="10.6640625" style="4"/>
    <col min="7684" max="7684" width="13.1640625" style="4" customWidth="1"/>
    <col min="7685" max="7685" width="79" style="4" customWidth="1"/>
    <col min="7686" max="7686" width="3.83203125" style="4" customWidth="1"/>
    <col min="7687" max="7699" width="12.5" style="4" customWidth="1"/>
    <col min="7700" max="7700" width="8.5" style="4" customWidth="1"/>
    <col min="7701" max="7939" width="10.6640625" style="4"/>
    <col min="7940" max="7940" width="13.1640625" style="4" customWidth="1"/>
    <col min="7941" max="7941" width="79" style="4" customWidth="1"/>
    <col min="7942" max="7942" width="3.83203125" style="4" customWidth="1"/>
    <col min="7943" max="7955" width="12.5" style="4" customWidth="1"/>
    <col min="7956" max="7956" width="8.5" style="4" customWidth="1"/>
    <col min="7957" max="8195" width="10.6640625" style="4"/>
    <col min="8196" max="8196" width="13.1640625" style="4" customWidth="1"/>
    <col min="8197" max="8197" width="79" style="4" customWidth="1"/>
    <col min="8198" max="8198" width="3.83203125" style="4" customWidth="1"/>
    <col min="8199" max="8211" width="12.5" style="4" customWidth="1"/>
    <col min="8212" max="8212" width="8.5" style="4" customWidth="1"/>
    <col min="8213" max="8451" width="10.6640625" style="4"/>
    <col min="8452" max="8452" width="13.1640625" style="4" customWidth="1"/>
    <col min="8453" max="8453" width="79" style="4" customWidth="1"/>
    <col min="8454" max="8454" width="3.83203125" style="4" customWidth="1"/>
    <col min="8455" max="8467" width="12.5" style="4" customWidth="1"/>
    <col min="8468" max="8468" width="8.5" style="4" customWidth="1"/>
    <col min="8469" max="8707" width="10.6640625" style="4"/>
    <col min="8708" max="8708" width="13.1640625" style="4" customWidth="1"/>
    <col min="8709" max="8709" width="79" style="4" customWidth="1"/>
    <col min="8710" max="8710" width="3.83203125" style="4" customWidth="1"/>
    <col min="8711" max="8723" width="12.5" style="4" customWidth="1"/>
    <col min="8724" max="8724" width="8.5" style="4" customWidth="1"/>
    <col min="8725" max="8963" width="10.6640625" style="4"/>
    <col min="8964" max="8964" width="13.1640625" style="4" customWidth="1"/>
    <col min="8965" max="8965" width="79" style="4" customWidth="1"/>
    <col min="8966" max="8966" width="3.83203125" style="4" customWidth="1"/>
    <col min="8967" max="8979" width="12.5" style="4" customWidth="1"/>
    <col min="8980" max="8980" width="8.5" style="4" customWidth="1"/>
    <col min="8981" max="9219" width="10.6640625" style="4"/>
    <col min="9220" max="9220" width="13.1640625" style="4" customWidth="1"/>
    <col min="9221" max="9221" width="79" style="4" customWidth="1"/>
    <col min="9222" max="9222" width="3.83203125" style="4" customWidth="1"/>
    <col min="9223" max="9235" width="12.5" style="4" customWidth="1"/>
    <col min="9236" max="9236" width="8.5" style="4" customWidth="1"/>
    <col min="9237" max="9475" width="10.6640625" style="4"/>
    <col min="9476" max="9476" width="13.1640625" style="4" customWidth="1"/>
    <col min="9477" max="9477" width="79" style="4" customWidth="1"/>
    <col min="9478" max="9478" width="3.83203125" style="4" customWidth="1"/>
    <col min="9479" max="9491" width="12.5" style="4" customWidth="1"/>
    <col min="9492" max="9492" width="8.5" style="4" customWidth="1"/>
    <col min="9493" max="9731" width="10.6640625" style="4"/>
    <col min="9732" max="9732" width="13.1640625" style="4" customWidth="1"/>
    <col min="9733" max="9733" width="79" style="4" customWidth="1"/>
    <col min="9734" max="9734" width="3.83203125" style="4" customWidth="1"/>
    <col min="9735" max="9747" width="12.5" style="4" customWidth="1"/>
    <col min="9748" max="9748" width="8.5" style="4" customWidth="1"/>
    <col min="9749" max="9987" width="10.6640625" style="4"/>
    <col min="9988" max="9988" width="13.1640625" style="4" customWidth="1"/>
    <col min="9989" max="9989" width="79" style="4" customWidth="1"/>
    <col min="9990" max="9990" width="3.83203125" style="4" customWidth="1"/>
    <col min="9991" max="10003" width="12.5" style="4" customWidth="1"/>
    <col min="10004" max="10004" width="8.5" style="4" customWidth="1"/>
    <col min="10005" max="10243" width="10.6640625" style="4"/>
    <col min="10244" max="10244" width="13.1640625" style="4" customWidth="1"/>
    <col min="10245" max="10245" width="79" style="4" customWidth="1"/>
    <col min="10246" max="10246" width="3.83203125" style="4" customWidth="1"/>
    <col min="10247" max="10259" width="12.5" style="4" customWidth="1"/>
    <col min="10260" max="10260" width="8.5" style="4" customWidth="1"/>
    <col min="10261" max="10499" width="10.6640625" style="4"/>
    <col min="10500" max="10500" width="13.1640625" style="4" customWidth="1"/>
    <col min="10501" max="10501" width="79" style="4" customWidth="1"/>
    <col min="10502" max="10502" width="3.83203125" style="4" customWidth="1"/>
    <col min="10503" max="10515" width="12.5" style="4" customWidth="1"/>
    <col min="10516" max="10516" width="8.5" style="4" customWidth="1"/>
    <col min="10517" max="10755" width="10.6640625" style="4"/>
    <col min="10756" max="10756" width="13.1640625" style="4" customWidth="1"/>
    <col min="10757" max="10757" width="79" style="4" customWidth="1"/>
    <col min="10758" max="10758" width="3.83203125" style="4" customWidth="1"/>
    <col min="10759" max="10771" width="12.5" style="4" customWidth="1"/>
    <col min="10772" max="10772" width="8.5" style="4" customWidth="1"/>
    <col min="10773" max="11011" width="10.6640625" style="4"/>
    <col min="11012" max="11012" width="13.1640625" style="4" customWidth="1"/>
    <col min="11013" max="11013" width="79" style="4" customWidth="1"/>
    <col min="11014" max="11014" width="3.83203125" style="4" customWidth="1"/>
    <col min="11015" max="11027" width="12.5" style="4" customWidth="1"/>
    <col min="11028" max="11028" width="8.5" style="4" customWidth="1"/>
    <col min="11029" max="11267" width="10.6640625" style="4"/>
    <col min="11268" max="11268" width="13.1640625" style="4" customWidth="1"/>
    <col min="11269" max="11269" width="79" style="4" customWidth="1"/>
    <col min="11270" max="11270" width="3.83203125" style="4" customWidth="1"/>
    <col min="11271" max="11283" width="12.5" style="4" customWidth="1"/>
    <col min="11284" max="11284" width="8.5" style="4" customWidth="1"/>
    <col min="11285" max="11523" width="10.6640625" style="4"/>
    <col min="11524" max="11524" width="13.1640625" style="4" customWidth="1"/>
    <col min="11525" max="11525" width="79" style="4" customWidth="1"/>
    <col min="11526" max="11526" width="3.83203125" style="4" customWidth="1"/>
    <col min="11527" max="11539" width="12.5" style="4" customWidth="1"/>
    <col min="11540" max="11540" width="8.5" style="4" customWidth="1"/>
    <col min="11541" max="11779" width="10.6640625" style="4"/>
    <col min="11780" max="11780" width="13.1640625" style="4" customWidth="1"/>
    <col min="11781" max="11781" width="79" style="4" customWidth="1"/>
    <col min="11782" max="11782" width="3.83203125" style="4" customWidth="1"/>
    <col min="11783" max="11795" width="12.5" style="4" customWidth="1"/>
    <col min="11796" max="11796" width="8.5" style="4" customWidth="1"/>
    <col min="11797" max="12035" width="10.6640625" style="4"/>
    <col min="12036" max="12036" width="13.1640625" style="4" customWidth="1"/>
    <col min="12037" max="12037" width="79" style="4" customWidth="1"/>
    <col min="12038" max="12038" width="3.83203125" style="4" customWidth="1"/>
    <col min="12039" max="12051" width="12.5" style="4" customWidth="1"/>
    <col min="12052" max="12052" width="8.5" style="4" customWidth="1"/>
    <col min="12053" max="12291" width="10.6640625" style="4"/>
    <col min="12292" max="12292" width="13.1640625" style="4" customWidth="1"/>
    <col min="12293" max="12293" width="79" style="4" customWidth="1"/>
    <col min="12294" max="12294" width="3.83203125" style="4" customWidth="1"/>
    <col min="12295" max="12307" width="12.5" style="4" customWidth="1"/>
    <col min="12308" max="12308" width="8.5" style="4" customWidth="1"/>
    <col min="12309" max="12547" width="10.6640625" style="4"/>
    <col min="12548" max="12548" width="13.1640625" style="4" customWidth="1"/>
    <col min="12549" max="12549" width="79" style="4" customWidth="1"/>
    <col min="12550" max="12550" width="3.83203125" style="4" customWidth="1"/>
    <col min="12551" max="12563" width="12.5" style="4" customWidth="1"/>
    <col min="12564" max="12564" width="8.5" style="4" customWidth="1"/>
    <col min="12565" max="12803" width="10.6640625" style="4"/>
    <col min="12804" max="12804" width="13.1640625" style="4" customWidth="1"/>
    <col min="12805" max="12805" width="79" style="4" customWidth="1"/>
    <col min="12806" max="12806" width="3.83203125" style="4" customWidth="1"/>
    <col min="12807" max="12819" width="12.5" style="4" customWidth="1"/>
    <col min="12820" max="12820" width="8.5" style="4" customWidth="1"/>
    <col min="12821" max="13059" width="10.6640625" style="4"/>
    <col min="13060" max="13060" width="13.1640625" style="4" customWidth="1"/>
    <col min="13061" max="13061" width="79" style="4" customWidth="1"/>
    <col min="13062" max="13062" width="3.83203125" style="4" customWidth="1"/>
    <col min="13063" max="13075" width="12.5" style="4" customWidth="1"/>
    <col min="13076" max="13076" width="8.5" style="4" customWidth="1"/>
    <col min="13077" max="13315" width="10.6640625" style="4"/>
    <col min="13316" max="13316" width="13.1640625" style="4" customWidth="1"/>
    <col min="13317" max="13317" width="79" style="4" customWidth="1"/>
    <col min="13318" max="13318" width="3.83203125" style="4" customWidth="1"/>
    <col min="13319" max="13331" width="12.5" style="4" customWidth="1"/>
    <col min="13332" max="13332" width="8.5" style="4" customWidth="1"/>
    <col min="13333" max="13571" width="10.6640625" style="4"/>
    <col min="13572" max="13572" width="13.1640625" style="4" customWidth="1"/>
    <col min="13573" max="13573" width="79" style="4" customWidth="1"/>
    <col min="13574" max="13574" width="3.83203125" style="4" customWidth="1"/>
    <col min="13575" max="13587" width="12.5" style="4" customWidth="1"/>
    <col min="13588" max="13588" width="8.5" style="4" customWidth="1"/>
    <col min="13589" max="13827" width="10.6640625" style="4"/>
    <col min="13828" max="13828" width="13.1640625" style="4" customWidth="1"/>
    <col min="13829" max="13829" width="79" style="4" customWidth="1"/>
    <col min="13830" max="13830" width="3.83203125" style="4" customWidth="1"/>
    <col min="13831" max="13843" width="12.5" style="4" customWidth="1"/>
    <col min="13844" max="13844" width="8.5" style="4" customWidth="1"/>
    <col min="13845" max="14083" width="10.6640625" style="4"/>
    <col min="14084" max="14084" width="13.1640625" style="4" customWidth="1"/>
    <col min="14085" max="14085" width="79" style="4" customWidth="1"/>
    <col min="14086" max="14086" width="3.83203125" style="4" customWidth="1"/>
    <col min="14087" max="14099" width="12.5" style="4" customWidth="1"/>
    <col min="14100" max="14100" width="8.5" style="4" customWidth="1"/>
    <col min="14101" max="14339" width="10.6640625" style="4"/>
    <col min="14340" max="14340" width="13.1640625" style="4" customWidth="1"/>
    <col min="14341" max="14341" width="79" style="4" customWidth="1"/>
    <col min="14342" max="14342" width="3.83203125" style="4" customWidth="1"/>
    <col min="14343" max="14355" width="12.5" style="4" customWidth="1"/>
    <col min="14356" max="14356" width="8.5" style="4" customWidth="1"/>
    <col min="14357" max="14595" width="10.6640625" style="4"/>
    <col min="14596" max="14596" width="13.1640625" style="4" customWidth="1"/>
    <col min="14597" max="14597" width="79" style="4" customWidth="1"/>
    <col min="14598" max="14598" width="3.83203125" style="4" customWidth="1"/>
    <col min="14599" max="14611" width="12.5" style="4" customWidth="1"/>
    <col min="14612" max="14612" width="8.5" style="4" customWidth="1"/>
    <col min="14613" max="14851" width="10.6640625" style="4"/>
    <col min="14852" max="14852" width="13.1640625" style="4" customWidth="1"/>
    <col min="14853" max="14853" width="79" style="4" customWidth="1"/>
    <col min="14854" max="14854" width="3.83203125" style="4" customWidth="1"/>
    <col min="14855" max="14867" width="12.5" style="4" customWidth="1"/>
    <col min="14868" max="14868" width="8.5" style="4" customWidth="1"/>
    <col min="14869" max="15107" width="10.6640625" style="4"/>
    <col min="15108" max="15108" width="13.1640625" style="4" customWidth="1"/>
    <col min="15109" max="15109" width="79" style="4" customWidth="1"/>
    <col min="15110" max="15110" width="3.83203125" style="4" customWidth="1"/>
    <col min="15111" max="15123" width="12.5" style="4" customWidth="1"/>
    <col min="15124" max="15124" width="8.5" style="4" customWidth="1"/>
    <col min="15125" max="15363" width="10.6640625" style="4"/>
    <col min="15364" max="15364" width="13.1640625" style="4" customWidth="1"/>
    <col min="15365" max="15365" width="79" style="4" customWidth="1"/>
    <col min="15366" max="15366" width="3.83203125" style="4" customWidth="1"/>
    <col min="15367" max="15379" width="12.5" style="4" customWidth="1"/>
    <col min="15380" max="15380" width="8.5" style="4" customWidth="1"/>
    <col min="15381" max="15619" width="10.6640625" style="4"/>
    <col min="15620" max="15620" width="13.1640625" style="4" customWidth="1"/>
    <col min="15621" max="15621" width="79" style="4" customWidth="1"/>
    <col min="15622" max="15622" width="3.83203125" style="4" customWidth="1"/>
    <col min="15623" max="15635" width="12.5" style="4" customWidth="1"/>
    <col min="15636" max="15636" width="8.5" style="4" customWidth="1"/>
    <col min="15637" max="15875" width="10.6640625" style="4"/>
    <col min="15876" max="15876" width="13.1640625" style="4" customWidth="1"/>
    <col min="15877" max="15877" width="79" style="4" customWidth="1"/>
    <col min="15878" max="15878" width="3.83203125" style="4" customWidth="1"/>
    <col min="15879" max="15891" width="12.5" style="4" customWidth="1"/>
    <col min="15892" max="15892" width="8.5" style="4" customWidth="1"/>
    <col min="15893" max="16131" width="10.6640625" style="4"/>
    <col min="16132" max="16132" width="13.1640625" style="4" customWidth="1"/>
    <col min="16133" max="16133" width="79" style="4" customWidth="1"/>
    <col min="16134" max="16134" width="3.83203125" style="4" customWidth="1"/>
    <col min="16135" max="16147" width="12.5" style="4" customWidth="1"/>
    <col min="16148" max="16148" width="8.5" style="4" customWidth="1"/>
    <col min="16149" max="16384" width="10.6640625" style="4"/>
  </cols>
  <sheetData>
    <row r="1" spans="1:24" ht="26.25" x14ac:dyDescent="0.3">
      <c r="A1" s="5"/>
      <c r="B1" s="46" t="s">
        <v>174</v>
      </c>
      <c r="C1" s="47" t="s">
        <v>109</v>
      </c>
      <c r="D1" s="47"/>
      <c r="E1" s="48"/>
      <c r="F1" s="49"/>
      <c r="G1" s="49"/>
      <c r="H1" s="50"/>
      <c r="I1" s="50"/>
      <c r="J1" s="50"/>
      <c r="K1" s="6" t="s">
        <v>106</v>
      </c>
      <c r="L1" s="50"/>
      <c r="M1" s="50"/>
      <c r="N1" s="51"/>
      <c r="O1" s="51"/>
      <c r="P1" s="50"/>
      <c r="Q1" s="50"/>
      <c r="R1" s="50"/>
      <c r="S1" s="50"/>
      <c r="T1" s="52"/>
    </row>
    <row r="2" spans="1:24" x14ac:dyDescent="0.2">
      <c r="A2" s="5"/>
      <c r="B2" s="53" t="s">
        <v>20</v>
      </c>
      <c r="C2" s="54" t="s">
        <v>208</v>
      </c>
      <c r="D2" s="55"/>
      <c r="E2" s="55"/>
      <c r="F2" s="56" t="s">
        <v>21</v>
      </c>
      <c r="G2" s="57">
        <v>73</v>
      </c>
      <c r="H2" s="58" t="s">
        <v>110</v>
      </c>
      <c r="I2" s="59"/>
      <c r="J2" s="58" t="s">
        <v>111</v>
      </c>
      <c r="K2" s="59"/>
      <c r="L2" s="58" t="s">
        <v>112</v>
      </c>
      <c r="M2" s="60"/>
      <c r="N2" s="220"/>
      <c r="O2" s="59"/>
      <c r="P2" s="61" t="s">
        <v>164</v>
      </c>
      <c r="Q2" s="62"/>
      <c r="R2" s="62"/>
      <c r="S2" s="63">
        <v>875258.21</v>
      </c>
      <c r="T2" s="64">
        <f>IF(S4=0,0,S2/S4)</f>
        <v>0.75542055881177617</v>
      </c>
      <c r="X2" s="226">
        <v>1158637</v>
      </c>
    </row>
    <row r="3" spans="1:24" ht="15" customHeight="1" thickBot="1" x14ac:dyDescent="0.25">
      <c r="A3" s="5"/>
      <c r="B3" s="65" t="s">
        <v>172</v>
      </c>
      <c r="C3" s="66" t="s">
        <v>209</v>
      </c>
      <c r="D3" s="67"/>
      <c r="E3" s="68"/>
      <c r="F3" s="69" t="s">
        <v>22</v>
      </c>
      <c r="G3" s="70">
        <v>1</v>
      </c>
      <c r="H3" s="71" t="s">
        <v>113</v>
      </c>
      <c r="I3" s="72">
        <f ca="1">TODAY()</f>
        <v>44699</v>
      </c>
      <c r="J3" s="71" t="s">
        <v>114</v>
      </c>
      <c r="K3" s="73">
        <f>80-10</f>
        <v>70</v>
      </c>
      <c r="L3" s="71" t="s">
        <v>113</v>
      </c>
      <c r="M3" s="74">
        <f ca="1">I3+K3+10</f>
        <v>44779</v>
      </c>
      <c r="N3" s="71"/>
      <c r="O3" s="221"/>
      <c r="P3" s="75" t="s">
        <v>115</v>
      </c>
      <c r="Q3" s="76"/>
      <c r="R3" s="77"/>
      <c r="S3" s="78">
        <f>X2-S2</f>
        <v>283378.79000000004</v>
      </c>
      <c r="T3" s="79">
        <f>IF(S3=0,0,1-T2)</f>
        <v>0.24457944118822383</v>
      </c>
    </row>
    <row r="4" spans="1:24" ht="18.75" thickBot="1" x14ac:dyDescent="0.3">
      <c r="A4" s="5"/>
      <c r="B4" s="80" t="s">
        <v>116</v>
      </c>
      <c r="C4" s="81">
        <v>5321.14</v>
      </c>
      <c r="D4" s="82"/>
      <c r="E4" s="83" t="s">
        <v>117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5" t="s">
        <v>118</v>
      </c>
      <c r="Q4" s="86"/>
      <c r="R4" s="86"/>
      <c r="S4" s="87">
        <f>SUM(S2:S3)</f>
        <v>1158637</v>
      </c>
      <c r="T4" s="88">
        <f>SUM(T2:T3)</f>
        <v>1</v>
      </c>
    </row>
    <row r="5" spans="1:24" ht="12.75" customHeight="1" thickBot="1" x14ac:dyDescent="0.25">
      <c r="A5" s="5"/>
      <c r="B5" s="89" t="s">
        <v>119</v>
      </c>
      <c r="C5" s="90" t="s">
        <v>120</v>
      </c>
      <c r="D5" s="91"/>
      <c r="E5" s="92" t="s">
        <v>9</v>
      </c>
      <c r="F5" s="93" t="s">
        <v>121</v>
      </c>
      <c r="G5" s="94"/>
      <c r="H5" s="94"/>
      <c r="I5" s="94"/>
      <c r="J5" s="94"/>
      <c r="K5" s="94"/>
      <c r="L5" s="94"/>
      <c r="M5" s="95"/>
      <c r="N5" s="95"/>
      <c r="O5" s="95"/>
      <c r="P5" s="96"/>
      <c r="Q5" s="97"/>
      <c r="R5" s="98"/>
      <c r="S5" s="99" t="s">
        <v>75</v>
      </c>
      <c r="T5" s="100" t="s">
        <v>122</v>
      </c>
      <c r="W5" s="4" t="s">
        <v>123</v>
      </c>
      <c r="X5" s="101" t="str">
        <f>IF(S4=S51,"OK","erro")</f>
        <v>OK</v>
      </c>
    </row>
    <row r="6" spans="1:24" ht="13.5" thickBot="1" x14ac:dyDescent="0.25">
      <c r="A6" s="5"/>
      <c r="B6" s="102" t="s">
        <v>124</v>
      </c>
      <c r="C6" s="103"/>
      <c r="D6" s="104"/>
      <c r="E6" s="105">
        <v>6</v>
      </c>
      <c r="F6" s="106">
        <f>IF(E6=0,0,1)</f>
        <v>1</v>
      </c>
      <c r="G6" s="106">
        <f>IF($E$6&lt;2,0,2)</f>
        <v>2</v>
      </c>
      <c r="H6" s="106">
        <f>IF($E$6&lt;3,0,3)</f>
        <v>3</v>
      </c>
      <c r="I6" s="106">
        <f>IF($E$6&lt;4,0,4)</f>
        <v>4</v>
      </c>
      <c r="J6" s="106">
        <f>IF($E$6&lt;5,0,5)</f>
        <v>5</v>
      </c>
      <c r="K6" s="106">
        <f>IF($E$6&lt;6,0,6)</f>
        <v>6</v>
      </c>
      <c r="L6" s="106">
        <f>IF($E$6&lt;7,0,7)</f>
        <v>0</v>
      </c>
      <c r="M6" s="106">
        <f>IF($E$6&lt;8,0,8)</f>
        <v>0</v>
      </c>
      <c r="N6" s="106">
        <f>IF($E$6&lt;9,0,9)</f>
        <v>0</v>
      </c>
      <c r="O6" s="106">
        <f>IF($E$6&lt;10,0,10)</f>
        <v>0</v>
      </c>
      <c r="P6" s="106">
        <f>IF($E$6&lt;11,0,11)</f>
        <v>0</v>
      </c>
      <c r="Q6" s="107">
        <f>IF($E$6&lt;12,0,12)</f>
        <v>0</v>
      </c>
      <c r="R6" s="108"/>
      <c r="S6" s="109" t="s">
        <v>125</v>
      </c>
      <c r="T6" s="110" t="s">
        <v>75</v>
      </c>
    </row>
    <row r="7" spans="1:24" ht="14.25" thickTop="1" thickBot="1" x14ac:dyDescent="0.25">
      <c r="A7" s="5"/>
      <c r="B7" s="102"/>
      <c r="C7" s="103" t="s">
        <v>126</v>
      </c>
      <c r="D7" s="104"/>
      <c r="E7" s="111"/>
      <c r="F7" s="112">
        <f ca="1">IF(E6=0,0,M3)</f>
        <v>44779</v>
      </c>
      <c r="G7" s="112">
        <f ca="1">IF(G6=0,0,F8+1)</f>
        <v>44810</v>
      </c>
      <c r="H7" s="112">
        <f ca="1">IF(H6=0,0,G8+1)</f>
        <v>44841</v>
      </c>
      <c r="I7" s="112">
        <f ca="1">IF(I6=0,0,H8+1)</f>
        <v>44872</v>
      </c>
      <c r="J7" s="112">
        <f ca="1">IF(J6=0,0,I8+1)</f>
        <v>44903</v>
      </c>
      <c r="K7" s="112">
        <f t="shared" ref="K7:Q7" ca="1" si="0">IF(K6=0,0,J8+1)</f>
        <v>44934</v>
      </c>
      <c r="L7" s="112">
        <f t="shared" si="0"/>
        <v>0</v>
      </c>
      <c r="M7" s="112">
        <f t="shared" si="0"/>
        <v>0</v>
      </c>
      <c r="N7" s="112">
        <f t="shared" si="0"/>
        <v>0</v>
      </c>
      <c r="O7" s="112">
        <f t="shared" si="0"/>
        <v>0</v>
      </c>
      <c r="P7" s="112">
        <f t="shared" si="0"/>
        <v>0</v>
      </c>
      <c r="Q7" s="113">
        <f t="shared" si="0"/>
        <v>0</v>
      </c>
      <c r="R7" s="114"/>
      <c r="S7" s="109"/>
      <c r="T7" s="110"/>
    </row>
    <row r="8" spans="1:24" ht="14.25" thickTop="1" thickBot="1" x14ac:dyDescent="0.25">
      <c r="A8" s="5"/>
      <c r="B8" s="102"/>
      <c r="C8" s="103" t="s">
        <v>127</v>
      </c>
      <c r="D8" s="104"/>
      <c r="E8" s="111"/>
      <c r="F8" s="112">
        <f ca="1">IF(E6=0,0,F7+30)</f>
        <v>44809</v>
      </c>
      <c r="G8" s="112">
        <f t="shared" ref="G8:I8" ca="1" si="1">IF(G6=0,0,G7+30)</f>
        <v>44840</v>
      </c>
      <c r="H8" s="112">
        <f t="shared" ca="1" si="1"/>
        <v>44871</v>
      </c>
      <c r="I8" s="112">
        <f t="shared" ca="1" si="1"/>
        <v>44902</v>
      </c>
      <c r="J8" s="112">
        <f ca="1">IF(J6=0,0,J7+30)</f>
        <v>44933</v>
      </c>
      <c r="K8" s="112">
        <f t="shared" ref="K8:Q8" ca="1" si="2">IF(K6=0,0,K7+30)</f>
        <v>44964</v>
      </c>
      <c r="L8" s="112">
        <f t="shared" si="2"/>
        <v>0</v>
      </c>
      <c r="M8" s="112">
        <f t="shared" si="2"/>
        <v>0</v>
      </c>
      <c r="N8" s="112">
        <f t="shared" si="2"/>
        <v>0</v>
      </c>
      <c r="O8" s="112">
        <f t="shared" si="2"/>
        <v>0</v>
      </c>
      <c r="P8" s="112">
        <f t="shared" si="2"/>
        <v>0</v>
      </c>
      <c r="Q8" s="113">
        <f t="shared" si="2"/>
        <v>0</v>
      </c>
      <c r="R8" s="114"/>
      <c r="S8" s="109"/>
      <c r="T8" s="110"/>
    </row>
    <row r="9" spans="1:24" ht="13.5" thickTop="1" x14ac:dyDescent="0.2">
      <c r="A9" s="7" t="str">
        <f>CONCATENATE($E$6,"|",B9)</f>
        <v>6|1</v>
      </c>
      <c r="B9" s="115">
        <v>1</v>
      </c>
      <c r="C9" s="116" t="s">
        <v>63</v>
      </c>
      <c r="D9" s="117"/>
      <c r="E9" s="118">
        <v>1</v>
      </c>
      <c r="F9" s="119">
        <f>IF(E$6&lt;3,0,IF(F$6=0,0,VLOOKUP($A9,base!$A:$P,F$6+4,FALSE)))</f>
        <v>20</v>
      </c>
      <c r="G9" s="119">
        <f>IF(E$6&lt;3,0,IF(G$6=0,0,VLOOKUP($A9,base!$A:$P,G$6+4,FALSE)))</f>
        <v>30</v>
      </c>
      <c r="H9" s="119">
        <f>IF(H$6=0,0,VLOOKUP($A9,base!$A:$P,H$6+4,FALSE))</f>
        <v>30</v>
      </c>
      <c r="I9" s="119">
        <f>IF(I$6=0,0,VLOOKUP($A9,base!$A:$P,I$6+4,FALSE))</f>
        <v>20</v>
      </c>
      <c r="J9" s="119">
        <f>IF(J$6=0,0,VLOOKUP($A9,base!$A:$P,J$6+4,FALSE))</f>
        <v>0</v>
      </c>
      <c r="K9" s="119">
        <f>IF(K$6=0,0,VLOOKUP($A9,base!$A:$P,K$6+4,FALSE))</f>
        <v>0</v>
      </c>
      <c r="L9" s="119">
        <f>IF(L$6=0,0,VLOOKUP($A9,base!$A:$P,L$6+4,FALSE))</f>
        <v>0</v>
      </c>
      <c r="M9" s="119">
        <f>IF(M$6=0,0,VLOOKUP($A9,base!$A:$P,M$6+4,FALSE))</f>
        <v>0</v>
      </c>
      <c r="N9" s="119">
        <f>IF(N$6=0,0,VLOOKUP($A9,base!$A:$P,N$6+4,FALSE))</f>
        <v>0</v>
      </c>
      <c r="O9" s="119">
        <f>IF(O$6=0,0,VLOOKUP($A9,base!$A:$P,O$6+4,FALSE))</f>
        <v>0</v>
      </c>
      <c r="P9" s="119">
        <f>IF(P$6=0,0,VLOOKUP($A9,base!$A:$P,P$6+4,FALSE))</f>
        <v>0</v>
      </c>
      <c r="Q9" s="120">
        <f>IF(Q$6=0,0,VLOOKUP($A9,base!$A:$P,Q$6+4,FALSE))</f>
        <v>0</v>
      </c>
      <c r="R9" s="121"/>
      <c r="S9" s="122">
        <v>2132.69</v>
      </c>
      <c r="T9" s="123">
        <f t="shared" ref="T9:T19" si="3">IF($S$21=0,0,(S9/$S$21)*100)</f>
        <v>0.18406886712576934</v>
      </c>
      <c r="W9" s="5">
        <f t="shared" ref="W9:W19" si="4">SUM(F9:Q9)</f>
        <v>100</v>
      </c>
    </row>
    <row r="10" spans="1:24" x14ac:dyDescent="0.2">
      <c r="A10" s="7" t="str">
        <f t="shared" ref="A10:A19" si="5">CONCATENATE($E$6,"|",B10)</f>
        <v>6|2</v>
      </c>
      <c r="B10" s="124" t="s">
        <v>25</v>
      </c>
      <c r="C10" s="116" t="s">
        <v>59</v>
      </c>
      <c r="D10" s="117"/>
      <c r="E10" s="118">
        <v>2</v>
      </c>
      <c r="F10" s="119">
        <f>IF(E$6&lt;3,0,IF(F$6=0,0,VLOOKUP($A10,base!$A:$P,F$6+4,FALSE)))</f>
        <v>15</v>
      </c>
      <c r="G10" s="119">
        <f>IF(E$6&lt;3,0,IF(G$6=0,0,VLOOKUP($A10,base!$A:$P,G$6+4,FALSE)))</f>
        <v>25</v>
      </c>
      <c r="H10" s="119">
        <f>IF(H$6=0,0,VLOOKUP($A10,base!$A:$P,H$6+4,FALSE))</f>
        <v>30</v>
      </c>
      <c r="I10" s="119">
        <f>IF(I$6=0,0,VLOOKUP($A10,base!$A:$P,I$6+4,FALSE))</f>
        <v>25</v>
      </c>
      <c r="J10" s="119">
        <f>IF(J$6=0,0,VLOOKUP($A10,base!$A:$P,J$6+4,FALSE))</f>
        <v>5</v>
      </c>
      <c r="K10" s="119">
        <f>IF(K$6=0,0,VLOOKUP($A10,base!$A:$P,K$6+4,FALSE))</f>
        <v>0</v>
      </c>
      <c r="L10" s="119">
        <f>IF(L$6=0,0,VLOOKUP($A10,base!$A:$P,L$6+4,FALSE))</f>
        <v>0</v>
      </c>
      <c r="M10" s="119">
        <f>IF(M$6=0,0,VLOOKUP($A10,base!$A:$P,M$6+4,FALSE))</f>
        <v>0</v>
      </c>
      <c r="N10" s="119">
        <f>IF(N$6=0,0,VLOOKUP($A10,base!$A:$P,N$6+4,FALSE))</f>
        <v>0</v>
      </c>
      <c r="O10" s="119">
        <f>IF(O$6=0,0,VLOOKUP($A10,base!$A:$P,O$6+4,FALSE))</f>
        <v>0</v>
      </c>
      <c r="P10" s="119">
        <f>IF(P$6=0,0,VLOOKUP($A10,base!$A:$P,P$6+4,FALSE))</f>
        <v>0</v>
      </c>
      <c r="Q10" s="120">
        <f>IF(Q$6=0,0,VLOOKUP($A10,base!$A:$P,Q$6+4,FALSE))</f>
        <v>0</v>
      </c>
      <c r="R10" s="121"/>
      <c r="S10" s="122">
        <v>7083.04</v>
      </c>
      <c r="T10" s="123">
        <f t="shared" si="3"/>
        <v>0.61132520366603171</v>
      </c>
      <c r="W10" s="5">
        <f t="shared" si="4"/>
        <v>100</v>
      </c>
    </row>
    <row r="11" spans="1:24" x14ac:dyDescent="0.2">
      <c r="A11" s="7" t="str">
        <f t="shared" si="5"/>
        <v>6|3</v>
      </c>
      <c r="B11" s="124" t="s">
        <v>29</v>
      </c>
      <c r="C11" s="116" t="s">
        <v>64</v>
      </c>
      <c r="D11" s="117"/>
      <c r="E11" s="118">
        <v>3</v>
      </c>
      <c r="F11" s="119">
        <f>IF(E$6&lt;3,0,IF(F$6=0,0,VLOOKUP($A11,base!$A:$P,F$6+4,FALSE)))</f>
        <v>5</v>
      </c>
      <c r="G11" s="119">
        <f>IF(E$6&lt;3,0,IF(G$6=0,0,VLOOKUP($A11,base!$A:$P,G$6+4,FALSE)))</f>
        <v>20</v>
      </c>
      <c r="H11" s="119">
        <f>IF(H$6=0,0,VLOOKUP($A11,base!$A:$P,H$6+4,FALSE))</f>
        <v>30</v>
      </c>
      <c r="I11" s="119">
        <f>IF(I$6=0,0,VLOOKUP($A11,base!$A:$P,I$6+4,FALSE))</f>
        <v>25</v>
      </c>
      <c r="J11" s="119">
        <f>IF(J$6=0,0,VLOOKUP($A11,base!$A:$P,J$6+4,FALSE))</f>
        <v>20</v>
      </c>
      <c r="K11" s="119">
        <f>IF(K$6=0,0,VLOOKUP($A11,base!$A:$P,K$6+4,FALSE))</f>
        <v>0</v>
      </c>
      <c r="L11" s="119">
        <f>IF(L$6=0,0,VLOOKUP($A11,base!$A:$P,L$6+4,FALSE))</f>
        <v>0</v>
      </c>
      <c r="M11" s="119">
        <f>IF(M$6=0,0,VLOOKUP($A11,base!$A:$P,M$6+4,FALSE))</f>
        <v>0</v>
      </c>
      <c r="N11" s="119">
        <f>IF(N$6=0,0,VLOOKUP($A11,base!$A:$P,N$6+4,FALSE))</f>
        <v>0</v>
      </c>
      <c r="O11" s="119">
        <f>IF(O$6=0,0,VLOOKUP($A11,base!$A:$P,O$6+4,FALSE))</f>
        <v>0</v>
      </c>
      <c r="P11" s="119">
        <f>IF(P$6=0,0,VLOOKUP($A11,base!$A:$P,P$6+4,FALSE))</f>
        <v>0</v>
      </c>
      <c r="Q11" s="120">
        <f>IF(Q$6=0,0,VLOOKUP($A11,base!$A:$P,Q$6+4,FALSE))</f>
        <v>0</v>
      </c>
      <c r="R11" s="121"/>
      <c r="S11" s="122">
        <v>237355.36</v>
      </c>
      <c r="T11" s="123">
        <f t="shared" si="3"/>
        <v>20.48573970967611</v>
      </c>
      <c r="W11" s="5">
        <f t="shared" si="4"/>
        <v>100</v>
      </c>
    </row>
    <row r="12" spans="1:24" x14ac:dyDescent="0.2">
      <c r="A12" s="7" t="str">
        <f t="shared" si="5"/>
        <v>6|4</v>
      </c>
      <c r="B12" s="124" t="s">
        <v>31</v>
      </c>
      <c r="C12" s="116" t="s">
        <v>60</v>
      </c>
      <c r="D12" s="117"/>
      <c r="E12" s="118">
        <v>4</v>
      </c>
      <c r="F12" s="119">
        <f>IF(E$6&lt;3,0,IF(F$6=0,0,VLOOKUP($A12,base!$A:$P,F$6+4,FALSE)))</f>
        <v>0</v>
      </c>
      <c r="G12" s="119">
        <f>IF(E$6&lt;3,0,IF(G$6=0,0,VLOOKUP($A12,base!$A:$P,G$6+4,FALSE)))</f>
        <v>5</v>
      </c>
      <c r="H12" s="119">
        <f>IF(H$6=0,0,VLOOKUP($A12,base!$A:$P,H$6+4,FALSE))</f>
        <v>20</v>
      </c>
      <c r="I12" s="119">
        <f>IF(I$6=0,0,VLOOKUP($A12,base!$A:$P,I$6+4,FALSE))</f>
        <v>30</v>
      </c>
      <c r="J12" s="119">
        <f>IF(J$6=0,0,VLOOKUP($A12,base!$A:$P,J$6+4,FALSE))</f>
        <v>25</v>
      </c>
      <c r="K12" s="119">
        <f>IF(K$6=0,0,VLOOKUP($A12,base!$A:$P,K$6+4,FALSE))</f>
        <v>20</v>
      </c>
      <c r="L12" s="119">
        <f>IF(L$6=0,0,VLOOKUP($A12,base!$A:$P,L$6+4,FALSE))</f>
        <v>0</v>
      </c>
      <c r="M12" s="119">
        <f>IF(M$6=0,0,VLOOKUP($A12,base!$A:$P,M$6+4,FALSE))</f>
        <v>0</v>
      </c>
      <c r="N12" s="119">
        <f>IF(N$6=0,0,VLOOKUP($A12,base!$A:$P,N$6+4,FALSE))</f>
        <v>0</v>
      </c>
      <c r="O12" s="119">
        <f>IF(O$6=0,0,VLOOKUP($A12,base!$A:$P,O$6+4,FALSE))</f>
        <v>0</v>
      </c>
      <c r="P12" s="119">
        <f>IF(P$6=0,0,VLOOKUP($A12,base!$A:$P,P$6+4,FALSE))</f>
        <v>0</v>
      </c>
      <c r="Q12" s="120">
        <f>IF(Q$6=0,0,VLOOKUP($A12,base!$A:$P,Q$6+4,FALSE))</f>
        <v>0</v>
      </c>
      <c r="R12" s="121"/>
      <c r="S12" s="122">
        <v>512552.04</v>
      </c>
      <c r="T12" s="123">
        <f t="shared" si="3"/>
        <v>44.237499751863609</v>
      </c>
      <c r="W12" s="5">
        <f t="shared" si="4"/>
        <v>100</v>
      </c>
    </row>
    <row r="13" spans="1:24" x14ac:dyDescent="0.2">
      <c r="A13" s="7" t="str">
        <f t="shared" si="5"/>
        <v>6|5</v>
      </c>
      <c r="B13" s="124" t="s">
        <v>24</v>
      </c>
      <c r="C13" s="116" t="s">
        <v>61</v>
      </c>
      <c r="D13" s="117"/>
      <c r="E13" s="118">
        <v>5</v>
      </c>
      <c r="F13" s="119">
        <f>IF(E$6&lt;3,0,IF(F$6=0,0,VLOOKUP($A13,base!$A:$P,F$6+4,FALSE)))</f>
        <v>0</v>
      </c>
      <c r="G13" s="119">
        <f>IF(E$6&lt;3,0,IF(G$6=0,0,VLOOKUP($A13,base!$A:$P,G$6+4,FALSE)))</f>
        <v>15</v>
      </c>
      <c r="H13" s="119">
        <f>IF(H$6=0,0,VLOOKUP($A13,base!$A:$P,H$6+4,FALSE))</f>
        <v>30</v>
      </c>
      <c r="I13" s="119">
        <f>IF(I$6=0,0,VLOOKUP($A13,base!$A:$P,I$6+4,FALSE))</f>
        <v>30</v>
      </c>
      <c r="J13" s="119">
        <f>IF(J$6=0,0,VLOOKUP($A13,base!$A:$P,J$6+4,FALSE))</f>
        <v>25</v>
      </c>
      <c r="K13" s="119">
        <f>IF(K$6=0,0,VLOOKUP($A13,base!$A:$P,K$6+4,FALSE))</f>
        <v>0</v>
      </c>
      <c r="L13" s="119">
        <f>IF(L$6=0,0,VLOOKUP($A13,base!$A:$P,L$6+4,FALSE))</f>
        <v>0</v>
      </c>
      <c r="M13" s="119">
        <f>IF(M$6=0,0,VLOOKUP($A13,base!$A:$P,M$6+4,FALSE))</f>
        <v>0</v>
      </c>
      <c r="N13" s="119">
        <f>IF(N$6=0,0,VLOOKUP($A13,base!$A:$P,N$6+4,FALSE))</f>
        <v>0</v>
      </c>
      <c r="O13" s="119">
        <f>IF(O$6=0,0,VLOOKUP($A13,base!$A:$P,O$6+4,FALSE))</f>
        <v>0</v>
      </c>
      <c r="P13" s="119">
        <f>IF(P$6=0,0,VLOOKUP($A13,base!$A:$P,P$6+4,FALSE))</f>
        <v>0</v>
      </c>
      <c r="Q13" s="120">
        <f>IF(Q$6=0,0,VLOOKUP($A13,base!$A:$P,Q$6+4,FALSE))</f>
        <v>0</v>
      </c>
      <c r="R13" s="121"/>
      <c r="S13" s="122">
        <v>8272.39</v>
      </c>
      <c r="T13" s="123">
        <f t="shared" si="3"/>
        <v>0.7139759907546539</v>
      </c>
      <c r="W13" s="5">
        <f t="shared" si="4"/>
        <v>100</v>
      </c>
    </row>
    <row r="14" spans="1:24" x14ac:dyDescent="0.2">
      <c r="A14" s="7" t="str">
        <f t="shared" si="5"/>
        <v>6|6</v>
      </c>
      <c r="B14" s="124" t="s">
        <v>32</v>
      </c>
      <c r="C14" s="116" t="s">
        <v>105</v>
      </c>
      <c r="D14" s="117"/>
      <c r="E14" s="118">
        <v>3</v>
      </c>
      <c r="F14" s="119">
        <f>IF(E$6&lt;3,0,IF(F$6=0,0,VLOOKUP($A14,base!$A:$P,F$6+4,FALSE)))</f>
        <v>0</v>
      </c>
      <c r="G14" s="119">
        <f>IF(E$6&lt;3,0,IF(G$6=0,0,VLOOKUP($A14,base!$A:$P,G$6+4,FALSE)))</f>
        <v>5</v>
      </c>
      <c r="H14" s="119">
        <f>IF(H$6=0,0,VLOOKUP($A14,base!$A:$P,H$6+4,FALSE))</f>
        <v>10</v>
      </c>
      <c r="I14" s="119">
        <f>IF(I$6=0,0,VLOOKUP($A14,base!$A:$P,I$6+4,FALSE))</f>
        <v>30</v>
      </c>
      <c r="J14" s="119">
        <f>IF(J$6=0,0,VLOOKUP($A14,base!$A:$P,J$6+4,FALSE))</f>
        <v>30</v>
      </c>
      <c r="K14" s="119">
        <f>IF(K$6=0,0,VLOOKUP($A14,base!$A:$P,K$6+4,FALSE))</f>
        <v>25</v>
      </c>
      <c r="L14" s="119">
        <f>IF(L$6=0,0,VLOOKUP($A14,base!$A:$P,L$6+4,FALSE))</f>
        <v>0</v>
      </c>
      <c r="M14" s="119">
        <f>IF(M$6=0,0,VLOOKUP($A14,base!$A:$P,M$6+4,FALSE))</f>
        <v>0</v>
      </c>
      <c r="N14" s="119">
        <f>IF(N$6=0,0,VLOOKUP($A14,base!$A:$P,N$6+4,FALSE))</f>
        <v>0</v>
      </c>
      <c r="O14" s="119">
        <f>IF(O$6=0,0,VLOOKUP($A14,base!$A:$P,O$6+4,FALSE))</f>
        <v>0</v>
      </c>
      <c r="P14" s="119">
        <f>IF(P$6=0,0,VLOOKUP($A14,base!$A:$P,P$6+4,FALSE))</f>
        <v>0</v>
      </c>
      <c r="Q14" s="120">
        <f>IF(Q$6=0,0,VLOOKUP($A14,base!$A:$P,Q$6+4,FALSE))</f>
        <v>0</v>
      </c>
      <c r="R14" s="121"/>
      <c r="S14" s="122">
        <v>41277.400000000009</v>
      </c>
      <c r="T14" s="123">
        <f t="shared" si="3"/>
        <v>3.5625825862629976</v>
      </c>
      <c r="W14" s="5">
        <f t="shared" si="4"/>
        <v>100</v>
      </c>
    </row>
    <row r="15" spans="1:24" x14ac:dyDescent="0.2">
      <c r="A15" s="7" t="str">
        <f t="shared" si="5"/>
        <v>6|7</v>
      </c>
      <c r="B15" s="124" t="s">
        <v>58</v>
      </c>
      <c r="C15" s="116" t="s">
        <v>65</v>
      </c>
      <c r="D15" s="117"/>
      <c r="E15" s="118">
        <v>5</v>
      </c>
      <c r="F15" s="119">
        <f>IF(E$6&lt;3,0,IF(F$6=0,0,VLOOKUP($A15,base!$A:$P,F$6+4,FALSE)))</f>
        <v>0</v>
      </c>
      <c r="G15" s="119">
        <f>IF(E$6&lt;3,0,IF(G$6=0,0,VLOOKUP($A15,base!$A:$P,G$6+4,FALSE)))</f>
        <v>0</v>
      </c>
      <c r="H15" s="119">
        <f>IF(H$6=0,0,VLOOKUP($A15,base!$A:$P,H$6+4,FALSE))</f>
        <v>20</v>
      </c>
      <c r="I15" s="119">
        <f>IF(I$6=0,0,VLOOKUP($A15,base!$A:$P,I$6+4,FALSE))</f>
        <v>20</v>
      </c>
      <c r="J15" s="119">
        <f>IF(J$6=0,0,VLOOKUP($A15,base!$A:$P,J$6+4,FALSE))</f>
        <v>30</v>
      </c>
      <c r="K15" s="119">
        <f>IF(K$6=0,0,VLOOKUP($A15,base!$A:$P,K$6+4,FALSE))</f>
        <v>30</v>
      </c>
      <c r="L15" s="119">
        <f>IF(L$6=0,0,VLOOKUP($A15,base!$A:$P,L$6+4,FALSE))</f>
        <v>0</v>
      </c>
      <c r="M15" s="119">
        <f>IF(M$6=0,0,VLOOKUP($A15,base!$A:$P,M$6+4,FALSE))</f>
        <v>0</v>
      </c>
      <c r="N15" s="119">
        <f>IF(N$6=0,0,VLOOKUP($A15,base!$A:$P,N$6+4,FALSE))</f>
        <v>0</v>
      </c>
      <c r="O15" s="119">
        <f>IF(O$6=0,0,VLOOKUP($A15,base!$A:$P,O$6+4,FALSE))</f>
        <v>0</v>
      </c>
      <c r="P15" s="119">
        <f>IF(P$6=0,0,VLOOKUP($A15,base!$A:$P,P$6+4,FALSE))</f>
        <v>0</v>
      </c>
      <c r="Q15" s="120">
        <f>IF(Q$6=0,0,VLOOKUP($A15,base!$A:$P,Q$6+4,FALSE))</f>
        <v>0</v>
      </c>
      <c r="R15" s="121"/>
      <c r="S15" s="122">
        <v>35041.61</v>
      </c>
      <c r="T15" s="123">
        <f t="shared" si="3"/>
        <v>3.0243820972401192</v>
      </c>
      <c r="W15" s="5">
        <f t="shared" si="4"/>
        <v>100</v>
      </c>
    </row>
    <row r="16" spans="1:24" x14ac:dyDescent="0.2">
      <c r="A16" s="7" t="str">
        <f t="shared" si="5"/>
        <v>6|8</v>
      </c>
      <c r="B16" s="124" t="s">
        <v>45</v>
      </c>
      <c r="C16" s="116" t="s">
        <v>66</v>
      </c>
      <c r="D16" s="117"/>
      <c r="E16" s="118">
        <v>6</v>
      </c>
      <c r="F16" s="119">
        <f>IF(E$6&lt;3,0,IF(F$6=0,0,VLOOKUP($A16,base!$A:$P,F$6+4,FALSE)))</f>
        <v>0</v>
      </c>
      <c r="G16" s="119">
        <f>IF(E$6&lt;3,0,IF(G$6=0,0,VLOOKUP($A16,base!$A:$P,G$6+4,FALSE)))</f>
        <v>0</v>
      </c>
      <c r="H16" s="119">
        <f>IF(H$6=0,0,VLOOKUP($A16,base!$A:$P,H$6+4,FALSE))</f>
        <v>20</v>
      </c>
      <c r="I16" s="119">
        <f>IF(I$6=0,0,VLOOKUP($A16,base!$A:$P,I$6+4,FALSE))</f>
        <v>30</v>
      </c>
      <c r="J16" s="119">
        <f>IF(J$6=0,0,VLOOKUP($A16,base!$A:$P,J$6+4,FALSE))</f>
        <v>30</v>
      </c>
      <c r="K16" s="119">
        <f>IF(K$6=0,0,VLOOKUP($A16,base!$A:$P,K$6+4,FALSE))</f>
        <v>20</v>
      </c>
      <c r="L16" s="119">
        <f>IF(L$6=0,0,VLOOKUP($A16,base!$A:$P,L$6+4,FALSE))</f>
        <v>0</v>
      </c>
      <c r="M16" s="119">
        <f>IF(M$6=0,0,VLOOKUP($A16,base!$A:$P,M$6+4,FALSE))</f>
        <v>0</v>
      </c>
      <c r="N16" s="119">
        <f>IF(N$6=0,0,VLOOKUP($A16,base!$A:$P,N$6+4,FALSE))</f>
        <v>0</v>
      </c>
      <c r="O16" s="119">
        <f>IF(O$6=0,0,VLOOKUP($A16,base!$A:$P,O$6+4,FALSE))</f>
        <v>0</v>
      </c>
      <c r="P16" s="119">
        <f>IF(P$6=0,0,VLOOKUP($A16,base!$A:$P,P$6+4,FALSE))</f>
        <v>0</v>
      </c>
      <c r="Q16" s="120">
        <f>IF(Q$6=0,0,VLOOKUP($A16,base!$A:$P,Q$6+4,FALSE))</f>
        <v>0</v>
      </c>
      <c r="R16" s="121"/>
      <c r="S16" s="122">
        <v>24061.599999999999</v>
      </c>
      <c r="T16" s="123">
        <f t="shared" si="3"/>
        <v>2.0767160033729288</v>
      </c>
      <c r="W16" s="5">
        <f t="shared" si="4"/>
        <v>100</v>
      </c>
    </row>
    <row r="17" spans="1:23" x14ac:dyDescent="0.2">
      <c r="A17" s="7" t="str">
        <f t="shared" si="5"/>
        <v>6|9</v>
      </c>
      <c r="B17" s="124" t="s">
        <v>67</v>
      </c>
      <c r="C17" s="116" t="s">
        <v>68</v>
      </c>
      <c r="D17" s="117"/>
      <c r="E17" s="118">
        <v>6</v>
      </c>
      <c r="F17" s="119">
        <f>IF(E$6&lt;3,0,IF(F$6=0,0,VLOOKUP($A17,base!$A:$P,F$6+4,FALSE)))</f>
        <v>5</v>
      </c>
      <c r="G17" s="119">
        <f>IF(E$6&lt;3,0,IF(G$6=0,0,VLOOKUP($A17,base!$A:$P,G$6+4,FALSE)))</f>
        <v>15</v>
      </c>
      <c r="H17" s="119">
        <f>IF(H$6=0,0,VLOOKUP($A17,base!$A:$P,H$6+4,FALSE))</f>
        <v>25</v>
      </c>
      <c r="I17" s="119">
        <f>IF(I$6=0,0,VLOOKUP($A17,base!$A:$P,I$6+4,FALSE))</f>
        <v>25</v>
      </c>
      <c r="J17" s="119">
        <f>IF(J$6=0,0,VLOOKUP($A17,base!$A:$P,J$6+4,FALSE))</f>
        <v>20</v>
      </c>
      <c r="K17" s="119">
        <f>IF(K$6=0,0,VLOOKUP($A17,base!$A:$P,K$6+4,FALSE))</f>
        <v>10</v>
      </c>
      <c r="L17" s="119">
        <f>IF(L$6=0,0,VLOOKUP($A17,base!$A:$P,L$6+4,FALSE))</f>
        <v>0</v>
      </c>
      <c r="M17" s="119">
        <f>IF(M$6=0,0,VLOOKUP($A17,base!$A:$P,M$6+4,FALSE))</f>
        <v>0</v>
      </c>
      <c r="N17" s="119">
        <f>IF(N$6=0,0,VLOOKUP($A17,base!$A:$P,N$6+4,FALSE))</f>
        <v>0</v>
      </c>
      <c r="O17" s="119">
        <f>IF(O$6=0,0,VLOOKUP($A17,base!$A:$P,O$6+4,FALSE))</f>
        <v>0</v>
      </c>
      <c r="P17" s="119">
        <f>IF(P$6=0,0,VLOOKUP($A17,base!$A:$P,P$6+4,FALSE))</f>
        <v>0</v>
      </c>
      <c r="Q17" s="120">
        <f>IF(Q$6=0,0,VLOOKUP($A17,base!$A:$P,Q$6+4,FALSE))</f>
        <v>0</v>
      </c>
      <c r="R17" s="121"/>
      <c r="S17" s="122"/>
      <c r="T17" s="123">
        <f t="shared" si="3"/>
        <v>0</v>
      </c>
      <c r="W17" s="5">
        <f t="shared" si="4"/>
        <v>100</v>
      </c>
    </row>
    <row r="18" spans="1:23" x14ac:dyDescent="0.2">
      <c r="A18" s="7" t="str">
        <f t="shared" si="5"/>
        <v>6|10</v>
      </c>
      <c r="B18" s="124" t="s">
        <v>69</v>
      </c>
      <c r="C18" s="116" t="s">
        <v>62</v>
      </c>
      <c r="D18" s="117"/>
      <c r="E18" s="118"/>
      <c r="F18" s="119">
        <f>IF(E$6&lt;3,0,IF(F$6=0,0,VLOOKUP($A18,base!$A:$P,F$6+4,FALSE)))</f>
        <v>20</v>
      </c>
      <c r="G18" s="119">
        <f>IF(E$6&lt;3,0,IF(G$6=0,0,VLOOKUP($A18,base!$A:$P,G$6+4,FALSE)))</f>
        <v>30</v>
      </c>
      <c r="H18" s="119">
        <f>IF(H$6=0,0,VLOOKUP($A18,base!$A:$P,H$6+4,FALSE))</f>
        <v>30</v>
      </c>
      <c r="I18" s="119">
        <f>IF(I$6=0,0,VLOOKUP($A18,base!$A:$P,I$6+4,FALSE))</f>
        <v>15</v>
      </c>
      <c r="J18" s="119">
        <f>IF(J$6=0,0,VLOOKUP($A18,base!$A:$P,J$6+4,FALSE))</f>
        <v>5</v>
      </c>
      <c r="K18" s="119">
        <f>IF(K$6=0,0,VLOOKUP($A18,base!$A:$P,K$6+4,FALSE))</f>
        <v>0</v>
      </c>
      <c r="L18" s="119">
        <f>IF(L$6=0,0,VLOOKUP($A18,base!$A:$P,L$6+4,FALSE))</f>
        <v>0</v>
      </c>
      <c r="M18" s="119">
        <f>IF(M$6=0,0,VLOOKUP($A18,base!$A:$P,M$6+4,FALSE))</f>
        <v>0</v>
      </c>
      <c r="N18" s="119">
        <f>IF(N$6=0,0,VLOOKUP($A18,base!$A:$P,N$6+4,FALSE))</f>
        <v>0</v>
      </c>
      <c r="O18" s="119">
        <f>IF(O$6=0,0,VLOOKUP($A18,base!$A:$P,O$6+4,FALSE))</f>
        <v>0</v>
      </c>
      <c r="P18" s="119">
        <f>IF(P$6=0,0,VLOOKUP($A18,base!$A:$P,P$6+4,FALSE))</f>
        <v>0</v>
      </c>
      <c r="Q18" s="120">
        <f>IF(Q$6=0,0,VLOOKUP($A18,base!$A:$P,Q$6+4,FALSE))</f>
        <v>0</v>
      </c>
      <c r="R18" s="121"/>
      <c r="S18" s="122">
        <v>260393.39</v>
      </c>
      <c r="T18" s="123">
        <f t="shared" si="3"/>
        <v>22.474113117395699</v>
      </c>
      <c r="W18" s="5">
        <f t="shared" si="4"/>
        <v>100</v>
      </c>
    </row>
    <row r="19" spans="1:23" x14ac:dyDescent="0.2">
      <c r="A19" s="7" t="str">
        <f t="shared" si="5"/>
        <v>6|11</v>
      </c>
      <c r="B19" s="124" t="s">
        <v>79</v>
      </c>
      <c r="C19" s="116" t="s">
        <v>94</v>
      </c>
      <c r="D19" s="117"/>
      <c r="E19" s="118"/>
      <c r="F19" s="119">
        <f>IF(E$6&lt;3,0,IF(F$6=0,0,VLOOKUP($A19,base!$A:$P,F$6+4,FALSE)))</f>
        <v>3</v>
      </c>
      <c r="G19" s="119">
        <f>IF(E$6&lt;3,0,IF(G$6=0,0,VLOOKUP($A19,base!$A:$P,G$6+4,FALSE)))</f>
        <v>12</v>
      </c>
      <c r="H19" s="119">
        <f>IF(H$6=0,0,VLOOKUP($A19,base!$A:$P,H$6+4,FALSE))</f>
        <v>25</v>
      </c>
      <c r="I19" s="119">
        <f>IF(I$6=0,0,VLOOKUP($A19,base!$A:$P,I$6+4,FALSE))</f>
        <v>28</v>
      </c>
      <c r="J19" s="119">
        <f>IF(J$6=0,0,VLOOKUP($A19,base!$A:$P,J$6+4,FALSE))</f>
        <v>21</v>
      </c>
      <c r="K19" s="119">
        <f>IF(K$6=0,0,VLOOKUP($A19,base!$A:$P,K$6+4,FALSE))</f>
        <v>11</v>
      </c>
      <c r="L19" s="119">
        <f>IF(L$6=0,0,VLOOKUP($A19,base!$A:$P,L$6+4,FALSE))</f>
        <v>0</v>
      </c>
      <c r="M19" s="119">
        <f>IF(M$6=0,0,VLOOKUP($A19,base!$A:$P,M$6+4,FALSE))</f>
        <v>0</v>
      </c>
      <c r="N19" s="119">
        <f>IF(N$6=0,0,VLOOKUP($A19,base!$A:$P,N$6+4,FALSE))</f>
        <v>0</v>
      </c>
      <c r="O19" s="119">
        <f>IF(O$6=0,0,VLOOKUP($A19,base!$A:$P,O$6+4,FALSE))</f>
        <v>0</v>
      </c>
      <c r="P19" s="119">
        <f>IF(P$6=0,0,VLOOKUP($A19,base!$A:$P,P$6+4,FALSE))</f>
        <v>0</v>
      </c>
      <c r="Q19" s="120">
        <f>IF(Q$6=0,0,VLOOKUP($A19,base!$A:$P,Q$6+4,FALSE))</f>
        <v>0</v>
      </c>
      <c r="R19" s="121"/>
      <c r="S19" s="122">
        <v>30467.480000000003</v>
      </c>
      <c r="T19" s="123">
        <f t="shared" si="3"/>
        <v>2.6295966726420787</v>
      </c>
      <c r="W19" s="5">
        <f t="shared" si="4"/>
        <v>100</v>
      </c>
    </row>
    <row r="20" spans="1:23" ht="13.5" thickBot="1" x14ac:dyDescent="0.25">
      <c r="A20" s="5"/>
      <c r="B20" s="125"/>
      <c r="C20" s="126"/>
      <c r="D20" s="126"/>
      <c r="E20" s="126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8"/>
      <c r="T20" s="129"/>
    </row>
    <row r="21" spans="1:23" ht="14.25" thickTop="1" thickBot="1" x14ac:dyDescent="0.25">
      <c r="A21" s="5"/>
      <c r="B21" s="130"/>
      <c r="C21" s="131" t="s">
        <v>128</v>
      </c>
      <c r="D21" s="131" t="s">
        <v>128</v>
      </c>
      <c r="E21" s="132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4">
        <f>SUM(S9:S20)</f>
        <v>1158637</v>
      </c>
      <c r="T21" s="135">
        <f>SUM(T9:T19)</f>
        <v>99.999999999999986</v>
      </c>
    </row>
    <row r="22" spans="1:23" ht="18.75" thickTop="1" x14ac:dyDescent="0.25">
      <c r="A22" s="5"/>
      <c r="B22" s="136" t="s">
        <v>165</v>
      </c>
      <c r="C22" s="137"/>
      <c r="D22" s="137"/>
      <c r="E22" s="137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9"/>
    </row>
    <row r="23" spans="1:23" ht="13.5" thickBot="1" x14ac:dyDescent="0.25">
      <c r="A23" s="5"/>
      <c r="B23" s="102" t="s">
        <v>124</v>
      </c>
      <c r="C23" s="108"/>
      <c r="D23" s="108"/>
      <c r="E23" s="108"/>
      <c r="F23" s="140" t="s">
        <v>129</v>
      </c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1"/>
      <c r="R23" s="98" t="s">
        <v>130</v>
      </c>
      <c r="S23" s="142" t="s">
        <v>75</v>
      </c>
      <c r="T23" s="143" t="s">
        <v>122</v>
      </c>
    </row>
    <row r="24" spans="1:23" ht="13.5" thickTop="1" x14ac:dyDescent="0.2">
      <c r="A24" s="5"/>
      <c r="B24" s="144"/>
      <c r="C24" s="145"/>
      <c r="D24" s="146"/>
      <c r="E24" s="146"/>
      <c r="F24" s="147">
        <f t="shared" ref="F24:Q24" si="6">F6</f>
        <v>1</v>
      </c>
      <c r="G24" s="147">
        <f t="shared" si="6"/>
        <v>2</v>
      </c>
      <c r="H24" s="147">
        <f t="shared" si="6"/>
        <v>3</v>
      </c>
      <c r="I24" s="147">
        <f t="shared" si="6"/>
        <v>4</v>
      </c>
      <c r="J24" s="147">
        <f t="shared" si="6"/>
        <v>5</v>
      </c>
      <c r="K24" s="147">
        <f t="shared" si="6"/>
        <v>6</v>
      </c>
      <c r="L24" s="147">
        <f t="shared" si="6"/>
        <v>0</v>
      </c>
      <c r="M24" s="147">
        <f t="shared" si="6"/>
        <v>0</v>
      </c>
      <c r="N24" s="147">
        <f t="shared" si="6"/>
        <v>0</v>
      </c>
      <c r="O24" s="147">
        <f t="shared" si="6"/>
        <v>0</v>
      </c>
      <c r="P24" s="147">
        <f t="shared" si="6"/>
        <v>0</v>
      </c>
      <c r="Q24" s="148">
        <f t="shared" si="6"/>
        <v>0</v>
      </c>
      <c r="R24" s="149" t="s">
        <v>131</v>
      </c>
      <c r="S24" s="150" t="s">
        <v>124</v>
      </c>
      <c r="T24" s="151" t="s">
        <v>124</v>
      </c>
    </row>
    <row r="25" spans="1:23" x14ac:dyDescent="0.2">
      <c r="A25" s="5"/>
      <c r="B25" s="152" t="s">
        <v>132</v>
      </c>
      <c r="C25" s="153" t="s">
        <v>63</v>
      </c>
      <c r="D25" s="154" t="s">
        <v>166</v>
      </c>
      <c r="E25" s="155" t="s">
        <v>133</v>
      </c>
      <c r="F25" s="156">
        <f t="shared" ref="F25:Q25" si="7">((F9/100)*$S$9)*$T$2</f>
        <v>322.2155743144574</v>
      </c>
      <c r="G25" s="156">
        <f t="shared" si="7"/>
        <v>483.3233614716861</v>
      </c>
      <c r="H25" s="156">
        <f t="shared" si="7"/>
        <v>483.3233614716861</v>
      </c>
      <c r="I25" s="156">
        <f t="shared" si="7"/>
        <v>322.2155743144574</v>
      </c>
      <c r="J25" s="156">
        <f t="shared" si="7"/>
        <v>0</v>
      </c>
      <c r="K25" s="156">
        <f t="shared" si="7"/>
        <v>0</v>
      </c>
      <c r="L25" s="156">
        <f t="shared" si="7"/>
        <v>0</v>
      </c>
      <c r="M25" s="156">
        <f t="shared" si="7"/>
        <v>0</v>
      </c>
      <c r="N25" s="156">
        <f t="shared" si="7"/>
        <v>0</v>
      </c>
      <c r="O25" s="156">
        <f t="shared" si="7"/>
        <v>0</v>
      </c>
      <c r="P25" s="156">
        <f t="shared" si="7"/>
        <v>0</v>
      </c>
      <c r="Q25" s="157">
        <f t="shared" si="7"/>
        <v>0</v>
      </c>
      <c r="R25" s="158">
        <f>COUNTIF(F25:Q25,"&gt;0")</f>
        <v>4</v>
      </c>
      <c r="S25" s="159">
        <f t="shared" ref="S25:S46" si="8">SUM(F25:Q25)</f>
        <v>1611.077871572287</v>
      </c>
      <c r="T25" s="160">
        <f t="shared" ref="T25:T46" si="9">IF($S$51=0,0,(S25/$S$51))</f>
        <v>1.3904940646399925E-3</v>
      </c>
    </row>
    <row r="26" spans="1:23" x14ac:dyDescent="0.2">
      <c r="A26" s="5"/>
      <c r="B26" s="152" t="s">
        <v>134</v>
      </c>
      <c r="C26" s="161"/>
      <c r="D26" s="154" t="s">
        <v>135</v>
      </c>
      <c r="E26" s="155" t="s">
        <v>133</v>
      </c>
      <c r="F26" s="156">
        <f>((F9/100)*$S$9)*T3</f>
        <v>104.32242568554263</v>
      </c>
      <c r="G26" s="156">
        <f t="shared" ref="G26:Q26" si="10">((G9/100)*$S$9)*$T$3</f>
        <v>156.48363852831392</v>
      </c>
      <c r="H26" s="156">
        <f t="shared" si="10"/>
        <v>156.48363852831392</v>
      </c>
      <c r="I26" s="156">
        <f t="shared" si="10"/>
        <v>104.32242568554263</v>
      </c>
      <c r="J26" s="156">
        <f t="shared" si="10"/>
        <v>0</v>
      </c>
      <c r="K26" s="156">
        <f t="shared" si="10"/>
        <v>0</v>
      </c>
      <c r="L26" s="156">
        <f t="shared" si="10"/>
        <v>0</v>
      </c>
      <c r="M26" s="156">
        <f t="shared" si="10"/>
        <v>0</v>
      </c>
      <c r="N26" s="156">
        <f t="shared" si="10"/>
        <v>0</v>
      </c>
      <c r="O26" s="156">
        <f t="shared" si="10"/>
        <v>0</v>
      </c>
      <c r="P26" s="156">
        <f t="shared" si="10"/>
        <v>0</v>
      </c>
      <c r="Q26" s="157">
        <f t="shared" si="10"/>
        <v>0</v>
      </c>
      <c r="R26" s="162">
        <f t="shared" ref="R26:R46" si="11">COUNTIF(F26:Q26,"&gt;0")</f>
        <v>4</v>
      </c>
      <c r="S26" s="159">
        <f t="shared" si="8"/>
        <v>521.61212842771306</v>
      </c>
      <c r="T26" s="160">
        <f t="shared" si="9"/>
        <v>4.5019460661770085E-4</v>
      </c>
      <c r="U26" s="163"/>
    </row>
    <row r="27" spans="1:23" x14ac:dyDescent="0.2">
      <c r="A27" s="5"/>
      <c r="B27" s="152" t="s">
        <v>136</v>
      </c>
      <c r="C27" s="164" t="s">
        <v>59</v>
      </c>
      <c r="D27" s="155" t="s">
        <v>166</v>
      </c>
      <c r="E27" s="155" t="s">
        <v>133</v>
      </c>
      <c r="F27" s="156">
        <f t="shared" ref="F27:Q27" si="12">((F10/100)*$S$10)*$T$2</f>
        <v>802.6011052329244</v>
      </c>
      <c r="G27" s="156">
        <f t="shared" si="12"/>
        <v>1337.6685087215408</v>
      </c>
      <c r="H27" s="156">
        <f t="shared" si="12"/>
        <v>1605.2022104658488</v>
      </c>
      <c r="I27" s="156">
        <f t="shared" si="12"/>
        <v>1337.6685087215408</v>
      </c>
      <c r="J27" s="156">
        <f t="shared" si="12"/>
        <v>267.53370174430819</v>
      </c>
      <c r="K27" s="156">
        <f t="shared" si="12"/>
        <v>0</v>
      </c>
      <c r="L27" s="156">
        <f t="shared" si="12"/>
        <v>0</v>
      </c>
      <c r="M27" s="156">
        <f t="shared" si="12"/>
        <v>0</v>
      </c>
      <c r="N27" s="156">
        <f t="shared" si="12"/>
        <v>0</v>
      </c>
      <c r="O27" s="156">
        <f t="shared" si="12"/>
        <v>0</v>
      </c>
      <c r="P27" s="156">
        <f t="shared" si="12"/>
        <v>0</v>
      </c>
      <c r="Q27" s="157">
        <f t="shared" si="12"/>
        <v>0</v>
      </c>
      <c r="R27" s="162">
        <f t="shared" si="11"/>
        <v>5</v>
      </c>
      <c r="S27" s="159">
        <f t="shared" si="8"/>
        <v>5350.6740348861631</v>
      </c>
      <c r="T27" s="160">
        <f t="shared" si="9"/>
        <v>4.6180762696911657E-3</v>
      </c>
    </row>
    <row r="28" spans="1:23" x14ac:dyDescent="0.2">
      <c r="A28" s="5"/>
      <c r="B28" s="152" t="s">
        <v>137</v>
      </c>
      <c r="C28" s="165"/>
      <c r="D28" s="155" t="s">
        <v>135</v>
      </c>
      <c r="E28" s="155" t="s">
        <v>133</v>
      </c>
      <c r="F28" s="156">
        <f t="shared" ref="F28:Q28" si="13">((F10/100)*$S$10)*$T$3</f>
        <v>259.85489476707551</v>
      </c>
      <c r="G28" s="156">
        <f t="shared" si="13"/>
        <v>433.09149127845922</v>
      </c>
      <c r="H28" s="156">
        <f t="shared" si="13"/>
        <v>519.70978953415101</v>
      </c>
      <c r="I28" s="156">
        <f t="shared" si="13"/>
        <v>433.09149127845922</v>
      </c>
      <c r="J28" s="156">
        <f t="shared" si="13"/>
        <v>86.618298255691855</v>
      </c>
      <c r="K28" s="156">
        <f t="shared" si="13"/>
        <v>0</v>
      </c>
      <c r="L28" s="156">
        <f t="shared" si="13"/>
        <v>0</v>
      </c>
      <c r="M28" s="156">
        <f t="shared" si="13"/>
        <v>0</v>
      </c>
      <c r="N28" s="156">
        <f t="shared" si="13"/>
        <v>0</v>
      </c>
      <c r="O28" s="156">
        <f t="shared" si="13"/>
        <v>0</v>
      </c>
      <c r="P28" s="156">
        <f t="shared" si="13"/>
        <v>0</v>
      </c>
      <c r="Q28" s="157">
        <f t="shared" si="13"/>
        <v>0</v>
      </c>
      <c r="R28" s="162">
        <f t="shared" si="11"/>
        <v>5</v>
      </c>
      <c r="S28" s="159">
        <f t="shared" si="8"/>
        <v>1732.3659651138366</v>
      </c>
      <c r="T28" s="160">
        <f t="shared" si="9"/>
        <v>1.4951757669691514E-3</v>
      </c>
      <c r="U28" s="163"/>
    </row>
    <row r="29" spans="1:23" x14ac:dyDescent="0.2">
      <c r="A29" s="5"/>
      <c r="B29" s="152" t="s">
        <v>138</v>
      </c>
      <c r="C29" s="164" t="s">
        <v>64</v>
      </c>
      <c r="D29" s="155" t="s">
        <v>166</v>
      </c>
      <c r="E29" s="155" t="s">
        <v>133</v>
      </c>
      <c r="F29" s="156">
        <f t="shared" ref="F29:Q29" si="14">((F11/100)*$S$11)*$T$2</f>
        <v>8965.1559344085144</v>
      </c>
      <c r="G29" s="156">
        <f t="shared" si="14"/>
        <v>35860.623737634058</v>
      </c>
      <c r="H29" s="156">
        <f t="shared" si="14"/>
        <v>53790.935606451087</v>
      </c>
      <c r="I29" s="156">
        <f t="shared" si="14"/>
        <v>44825.779672042576</v>
      </c>
      <c r="J29" s="156">
        <f t="shared" si="14"/>
        <v>35860.623737634058</v>
      </c>
      <c r="K29" s="156">
        <f t="shared" si="14"/>
        <v>0</v>
      </c>
      <c r="L29" s="156">
        <f t="shared" si="14"/>
        <v>0</v>
      </c>
      <c r="M29" s="156">
        <f t="shared" si="14"/>
        <v>0</v>
      </c>
      <c r="N29" s="156">
        <f t="shared" si="14"/>
        <v>0</v>
      </c>
      <c r="O29" s="156">
        <f t="shared" si="14"/>
        <v>0</v>
      </c>
      <c r="P29" s="156">
        <f t="shared" si="14"/>
        <v>0</v>
      </c>
      <c r="Q29" s="157">
        <f t="shared" si="14"/>
        <v>0</v>
      </c>
      <c r="R29" s="162">
        <f t="shared" si="11"/>
        <v>5</v>
      </c>
      <c r="S29" s="159">
        <f t="shared" si="8"/>
        <v>179303.11868817027</v>
      </c>
      <c r="T29" s="160">
        <f t="shared" si="9"/>
        <v>0.15475348939156119</v>
      </c>
    </row>
    <row r="30" spans="1:23" x14ac:dyDescent="0.2">
      <c r="A30" s="5"/>
      <c r="B30" s="152" t="s">
        <v>139</v>
      </c>
      <c r="C30" s="165"/>
      <c r="D30" s="155" t="s">
        <v>135</v>
      </c>
      <c r="E30" s="155" t="s">
        <v>133</v>
      </c>
      <c r="F30" s="156">
        <f t="shared" ref="F30:Q30" si="15">((F11/100)*$S$11)*$T$3</f>
        <v>2902.6120655914847</v>
      </c>
      <c r="G30" s="156">
        <f t="shared" si="15"/>
        <v>11610.448262365939</v>
      </c>
      <c r="H30" s="156">
        <f t="shared" si="15"/>
        <v>17415.672393548906</v>
      </c>
      <c r="I30" s="156">
        <f t="shared" si="15"/>
        <v>14513.060327957422</v>
      </c>
      <c r="J30" s="156">
        <f t="shared" si="15"/>
        <v>11610.448262365939</v>
      </c>
      <c r="K30" s="156">
        <f t="shared" si="15"/>
        <v>0</v>
      </c>
      <c r="L30" s="156">
        <f t="shared" si="15"/>
        <v>0</v>
      </c>
      <c r="M30" s="156">
        <f t="shared" si="15"/>
        <v>0</v>
      </c>
      <c r="N30" s="156">
        <f t="shared" si="15"/>
        <v>0</v>
      </c>
      <c r="O30" s="156">
        <f t="shared" si="15"/>
        <v>0</v>
      </c>
      <c r="P30" s="156">
        <f t="shared" si="15"/>
        <v>0</v>
      </c>
      <c r="Q30" s="157">
        <f t="shared" si="15"/>
        <v>0</v>
      </c>
      <c r="R30" s="162">
        <f t="shared" si="11"/>
        <v>5</v>
      </c>
      <c r="S30" s="159">
        <f t="shared" si="8"/>
        <v>58052.241311829697</v>
      </c>
      <c r="T30" s="160">
        <f t="shared" si="9"/>
        <v>5.0103907705199902E-2</v>
      </c>
      <c r="U30" s="163"/>
    </row>
    <row r="31" spans="1:23" x14ac:dyDescent="0.2">
      <c r="A31" s="5"/>
      <c r="B31" s="152" t="s">
        <v>140</v>
      </c>
      <c r="C31" s="164" t="s">
        <v>60</v>
      </c>
      <c r="D31" s="155" t="s">
        <v>166</v>
      </c>
      <c r="E31" s="155" t="s">
        <v>133</v>
      </c>
      <c r="F31" s="156">
        <f>((F12/100)*$S$12)*T2</f>
        <v>0</v>
      </c>
      <c r="G31" s="156">
        <f t="shared" ref="G31:Q31" si="16">((G12/100)*$S$12)*$T$2</f>
        <v>19359.617423845793</v>
      </c>
      <c r="H31" s="156">
        <f t="shared" si="16"/>
        <v>77438.469695383174</v>
      </c>
      <c r="I31" s="156">
        <f t="shared" si="16"/>
        <v>116157.70454307475</v>
      </c>
      <c r="J31" s="156">
        <f t="shared" si="16"/>
        <v>96798.087119228963</v>
      </c>
      <c r="K31" s="156">
        <f t="shared" si="16"/>
        <v>77438.469695383174</v>
      </c>
      <c r="L31" s="156">
        <f t="shared" si="16"/>
        <v>0</v>
      </c>
      <c r="M31" s="156">
        <f t="shared" si="16"/>
        <v>0</v>
      </c>
      <c r="N31" s="156">
        <f t="shared" si="16"/>
        <v>0</v>
      </c>
      <c r="O31" s="156">
        <f t="shared" si="16"/>
        <v>0</v>
      </c>
      <c r="P31" s="156">
        <f t="shared" si="16"/>
        <v>0</v>
      </c>
      <c r="Q31" s="157">
        <f t="shared" si="16"/>
        <v>0</v>
      </c>
      <c r="R31" s="162">
        <f t="shared" si="11"/>
        <v>5</v>
      </c>
      <c r="S31" s="159">
        <f t="shared" si="8"/>
        <v>387192.34847691585</v>
      </c>
      <c r="T31" s="160">
        <f t="shared" si="9"/>
        <v>0.33417916782988621</v>
      </c>
    </row>
    <row r="32" spans="1:23" x14ac:dyDescent="0.2">
      <c r="A32" s="5"/>
      <c r="B32" s="152" t="s">
        <v>141</v>
      </c>
      <c r="C32" s="165"/>
      <c r="D32" s="155" t="s">
        <v>135</v>
      </c>
      <c r="E32" s="155" t="s">
        <v>133</v>
      </c>
      <c r="F32" s="156">
        <f t="shared" ref="F32:Q32" si="17">((F12/100)*$S$12)*$T$3</f>
        <v>0</v>
      </c>
      <c r="G32" s="156">
        <f t="shared" si="17"/>
        <v>6267.9845761542074</v>
      </c>
      <c r="H32" s="156">
        <f t="shared" si="17"/>
        <v>25071.93830461683</v>
      </c>
      <c r="I32" s="156">
        <f t="shared" si="17"/>
        <v>37607.907456925241</v>
      </c>
      <c r="J32" s="156">
        <f t="shared" si="17"/>
        <v>31339.922880771035</v>
      </c>
      <c r="K32" s="156">
        <f t="shared" si="17"/>
        <v>25071.93830461683</v>
      </c>
      <c r="L32" s="156">
        <f t="shared" si="17"/>
        <v>0</v>
      </c>
      <c r="M32" s="156">
        <f t="shared" si="17"/>
        <v>0</v>
      </c>
      <c r="N32" s="156">
        <f t="shared" si="17"/>
        <v>0</v>
      </c>
      <c r="O32" s="156">
        <f t="shared" si="17"/>
        <v>0</v>
      </c>
      <c r="P32" s="156">
        <f t="shared" si="17"/>
        <v>0</v>
      </c>
      <c r="Q32" s="157">
        <f t="shared" si="17"/>
        <v>0</v>
      </c>
      <c r="R32" s="162">
        <f t="shared" si="11"/>
        <v>5</v>
      </c>
      <c r="S32" s="159">
        <f t="shared" si="8"/>
        <v>125359.69152308413</v>
      </c>
      <c r="T32" s="160">
        <f t="shared" si="9"/>
        <v>0.10819582968874991</v>
      </c>
      <c r="U32" s="163"/>
    </row>
    <row r="33" spans="1:21" x14ac:dyDescent="0.2">
      <c r="A33" s="5"/>
      <c r="B33" s="152" t="s">
        <v>142</v>
      </c>
      <c r="C33" s="164" t="s">
        <v>61</v>
      </c>
      <c r="D33" s="155" t="s">
        <v>166</v>
      </c>
      <c r="E33" s="155" t="s">
        <v>133</v>
      </c>
      <c r="F33" s="156">
        <f t="shared" ref="F33:Q33" si="18">((F13/100)*$S$13)*$T$2</f>
        <v>0</v>
      </c>
      <c r="G33" s="156">
        <f t="shared" si="18"/>
        <v>937.37002147634223</v>
      </c>
      <c r="H33" s="156">
        <f t="shared" si="18"/>
        <v>1874.7400429526845</v>
      </c>
      <c r="I33" s="156">
        <f t="shared" si="18"/>
        <v>1874.7400429526845</v>
      </c>
      <c r="J33" s="156">
        <f t="shared" si="18"/>
        <v>1562.2833691272372</v>
      </c>
      <c r="K33" s="156">
        <f t="shared" si="18"/>
        <v>0</v>
      </c>
      <c r="L33" s="156">
        <f t="shared" si="18"/>
        <v>0</v>
      </c>
      <c r="M33" s="156">
        <f t="shared" si="18"/>
        <v>0</v>
      </c>
      <c r="N33" s="156">
        <f t="shared" si="18"/>
        <v>0</v>
      </c>
      <c r="O33" s="156">
        <f t="shared" si="18"/>
        <v>0</v>
      </c>
      <c r="P33" s="156">
        <f t="shared" si="18"/>
        <v>0</v>
      </c>
      <c r="Q33" s="157">
        <f t="shared" si="18"/>
        <v>0</v>
      </c>
      <c r="R33" s="162">
        <f t="shared" si="11"/>
        <v>4</v>
      </c>
      <c r="S33" s="159">
        <f t="shared" si="8"/>
        <v>6249.1334765089487</v>
      </c>
      <c r="T33" s="160">
        <f t="shared" si="9"/>
        <v>5.3935214191407222E-3</v>
      </c>
    </row>
    <row r="34" spans="1:21" x14ac:dyDescent="0.2">
      <c r="A34" s="5"/>
      <c r="B34" s="152" t="s">
        <v>143</v>
      </c>
      <c r="C34" s="165"/>
      <c r="D34" s="155" t="s">
        <v>135</v>
      </c>
      <c r="E34" s="155" t="s">
        <v>133</v>
      </c>
      <c r="F34" s="156">
        <f t="shared" ref="F34:Q34" si="19">((F13/100)*$S$13)*$T$3</f>
        <v>0</v>
      </c>
      <c r="G34" s="156">
        <f t="shared" si="19"/>
        <v>303.48847852365759</v>
      </c>
      <c r="H34" s="156">
        <f t="shared" si="19"/>
        <v>606.97695704731518</v>
      </c>
      <c r="I34" s="156">
        <f t="shared" si="19"/>
        <v>606.97695704731518</v>
      </c>
      <c r="J34" s="156">
        <f t="shared" si="19"/>
        <v>505.81413087276269</v>
      </c>
      <c r="K34" s="156">
        <f t="shared" si="19"/>
        <v>0</v>
      </c>
      <c r="L34" s="156">
        <f t="shared" si="19"/>
        <v>0</v>
      </c>
      <c r="M34" s="156">
        <f t="shared" si="19"/>
        <v>0</v>
      </c>
      <c r="N34" s="156">
        <f t="shared" si="19"/>
        <v>0</v>
      </c>
      <c r="O34" s="156">
        <f t="shared" si="19"/>
        <v>0</v>
      </c>
      <c r="P34" s="156">
        <f t="shared" si="19"/>
        <v>0</v>
      </c>
      <c r="Q34" s="157">
        <f t="shared" si="19"/>
        <v>0</v>
      </c>
      <c r="R34" s="162">
        <f t="shared" si="11"/>
        <v>4</v>
      </c>
      <c r="S34" s="159">
        <f t="shared" si="8"/>
        <v>2023.2565234910508</v>
      </c>
      <c r="T34" s="160">
        <f t="shared" si="9"/>
        <v>1.7462384884058171E-3</v>
      </c>
      <c r="U34" s="163"/>
    </row>
    <row r="35" spans="1:21" x14ac:dyDescent="0.2">
      <c r="A35" s="5"/>
      <c r="B35" s="152" t="s">
        <v>144</v>
      </c>
      <c r="C35" s="164" t="s">
        <v>105</v>
      </c>
      <c r="D35" s="155" t="s">
        <v>166</v>
      </c>
      <c r="E35" s="155" t="s">
        <v>133</v>
      </c>
      <c r="F35" s="156">
        <f t="shared" ref="F35:Q35" si="20">((F14/100)*$S$14)*$T$2</f>
        <v>0</v>
      </c>
      <c r="G35" s="156">
        <f t="shared" si="20"/>
        <v>1559.0898287148607</v>
      </c>
      <c r="H35" s="156">
        <f t="shared" si="20"/>
        <v>3118.1796574297214</v>
      </c>
      <c r="I35" s="156">
        <f t="shared" si="20"/>
        <v>9354.538972289165</v>
      </c>
      <c r="J35" s="156">
        <f t="shared" si="20"/>
        <v>9354.538972289165</v>
      </c>
      <c r="K35" s="156">
        <f t="shared" si="20"/>
        <v>7795.4491435743039</v>
      </c>
      <c r="L35" s="156">
        <f t="shared" si="20"/>
        <v>0</v>
      </c>
      <c r="M35" s="156">
        <f t="shared" si="20"/>
        <v>0</v>
      </c>
      <c r="N35" s="156">
        <f t="shared" si="20"/>
        <v>0</v>
      </c>
      <c r="O35" s="156">
        <f t="shared" si="20"/>
        <v>0</v>
      </c>
      <c r="P35" s="156">
        <f t="shared" si="20"/>
        <v>0</v>
      </c>
      <c r="Q35" s="157">
        <f t="shared" si="20"/>
        <v>0</v>
      </c>
      <c r="R35" s="162">
        <f t="shared" si="11"/>
        <v>5</v>
      </c>
      <c r="S35" s="159">
        <f t="shared" si="8"/>
        <v>31181.796574297216</v>
      </c>
      <c r="T35" s="160">
        <f t="shared" si="9"/>
        <v>2.6912481281278964E-2</v>
      </c>
    </row>
    <row r="36" spans="1:21" x14ac:dyDescent="0.2">
      <c r="A36" s="5"/>
      <c r="B36" s="152" t="s">
        <v>145</v>
      </c>
      <c r="C36" s="165"/>
      <c r="D36" s="155" t="s">
        <v>135</v>
      </c>
      <c r="E36" s="155" t="s">
        <v>133</v>
      </c>
      <c r="F36" s="156">
        <f t="shared" ref="F36:Q36" si="21">((F14/100)*$S$14)*$T$3</f>
        <v>0</v>
      </c>
      <c r="G36" s="156">
        <f t="shared" si="21"/>
        <v>504.7801712851396</v>
      </c>
      <c r="H36" s="156">
        <f t="shared" si="21"/>
        <v>1009.5603425702792</v>
      </c>
      <c r="I36" s="156">
        <f t="shared" si="21"/>
        <v>3028.681027710838</v>
      </c>
      <c r="J36" s="156">
        <f t="shared" si="21"/>
        <v>3028.681027710838</v>
      </c>
      <c r="K36" s="156">
        <f t="shared" si="21"/>
        <v>2523.9008564256983</v>
      </c>
      <c r="L36" s="156">
        <f t="shared" si="21"/>
        <v>0</v>
      </c>
      <c r="M36" s="156">
        <f t="shared" si="21"/>
        <v>0</v>
      </c>
      <c r="N36" s="156">
        <f t="shared" si="21"/>
        <v>0</v>
      </c>
      <c r="O36" s="156">
        <f t="shared" si="21"/>
        <v>0</v>
      </c>
      <c r="P36" s="156">
        <f t="shared" si="21"/>
        <v>0</v>
      </c>
      <c r="Q36" s="157">
        <f t="shared" si="21"/>
        <v>0</v>
      </c>
      <c r="R36" s="162">
        <f t="shared" si="11"/>
        <v>5</v>
      </c>
      <c r="S36" s="159">
        <f t="shared" si="8"/>
        <v>10095.603425702793</v>
      </c>
      <c r="T36" s="160">
        <f t="shared" si="9"/>
        <v>8.7133445813510121E-3</v>
      </c>
      <c r="U36" s="163"/>
    </row>
    <row r="37" spans="1:21" x14ac:dyDescent="0.2">
      <c r="A37" s="5"/>
      <c r="B37" s="152" t="s">
        <v>146</v>
      </c>
      <c r="C37" s="164" t="s">
        <v>65</v>
      </c>
      <c r="D37" s="155" t="s">
        <v>166</v>
      </c>
      <c r="E37" s="155" t="s">
        <v>133</v>
      </c>
      <c r="F37" s="156">
        <f t="shared" ref="F37:Q37" si="22">((F15/100)*$S$15)*$T$2</f>
        <v>0</v>
      </c>
      <c r="G37" s="156">
        <f t="shared" si="22"/>
        <v>0</v>
      </c>
      <c r="H37" s="156">
        <f t="shared" si="22"/>
        <v>5294.2305215728647</v>
      </c>
      <c r="I37" s="156">
        <f t="shared" si="22"/>
        <v>5294.2305215728647</v>
      </c>
      <c r="J37" s="156">
        <f t="shared" si="22"/>
        <v>7941.3457823592971</v>
      </c>
      <c r="K37" s="156">
        <f t="shared" si="22"/>
        <v>7941.3457823592971</v>
      </c>
      <c r="L37" s="156">
        <f t="shared" si="22"/>
        <v>0</v>
      </c>
      <c r="M37" s="156">
        <f t="shared" si="22"/>
        <v>0</v>
      </c>
      <c r="N37" s="156">
        <f t="shared" si="22"/>
        <v>0</v>
      </c>
      <c r="O37" s="156">
        <f t="shared" si="22"/>
        <v>0</v>
      </c>
      <c r="P37" s="156">
        <f t="shared" si="22"/>
        <v>0</v>
      </c>
      <c r="Q37" s="157">
        <f t="shared" si="22"/>
        <v>0</v>
      </c>
      <c r="R37" s="162">
        <f t="shared" si="11"/>
        <v>4</v>
      </c>
      <c r="S37" s="159">
        <f t="shared" si="8"/>
        <v>26471.152607864326</v>
      </c>
      <c r="T37" s="160">
        <f t="shared" si="9"/>
        <v>2.2846804139574624E-2</v>
      </c>
    </row>
    <row r="38" spans="1:21" x14ac:dyDescent="0.2">
      <c r="A38" s="5"/>
      <c r="B38" s="152" t="s">
        <v>147</v>
      </c>
      <c r="C38" s="165"/>
      <c r="D38" s="155" t="s">
        <v>135</v>
      </c>
      <c r="E38" s="155" t="s">
        <v>133</v>
      </c>
      <c r="F38" s="156">
        <f t="shared" ref="F38:Q38" si="23">((F15/100)*$S$15)*$T$3</f>
        <v>0</v>
      </c>
      <c r="G38" s="156">
        <f t="shared" si="23"/>
        <v>0</v>
      </c>
      <c r="H38" s="156">
        <f t="shared" si="23"/>
        <v>1714.0914784271354</v>
      </c>
      <c r="I38" s="156">
        <f t="shared" si="23"/>
        <v>1714.0914784271354</v>
      </c>
      <c r="J38" s="156">
        <f t="shared" si="23"/>
        <v>2571.1372176407031</v>
      </c>
      <c r="K38" s="156">
        <f t="shared" si="23"/>
        <v>2571.1372176407031</v>
      </c>
      <c r="L38" s="156">
        <f t="shared" si="23"/>
        <v>0</v>
      </c>
      <c r="M38" s="156">
        <f t="shared" si="23"/>
        <v>0</v>
      </c>
      <c r="N38" s="156">
        <f t="shared" si="23"/>
        <v>0</v>
      </c>
      <c r="O38" s="156">
        <f t="shared" si="23"/>
        <v>0</v>
      </c>
      <c r="P38" s="156">
        <f t="shared" si="23"/>
        <v>0</v>
      </c>
      <c r="Q38" s="157">
        <f t="shared" si="23"/>
        <v>0</v>
      </c>
      <c r="R38" s="162">
        <f t="shared" si="11"/>
        <v>4</v>
      </c>
      <c r="S38" s="159">
        <f t="shared" si="8"/>
        <v>8570.4573921356769</v>
      </c>
      <c r="T38" s="160">
        <f t="shared" si="9"/>
        <v>7.3970168328265683E-3</v>
      </c>
      <c r="U38" s="163"/>
    </row>
    <row r="39" spans="1:21" x14ac:dyDescent="0.2">
      <c r="A39" s="5"/>
      <c r="B39" s="152" t="s">
        <v>148</v>
      </c>
      <c r="C39" s="164" t="s">
        <v>66</v>
      </c>
      <c r="D39" s="155" t="s">
        <v>166</v>
      </c>
      <c r="E39" s="155" t="s">
        <v>133</v>
      </c>
      <c r="F39" s="156">
        <f t="shared" ref="F39:Q39" si="24">((F16/100)*$S$16)*$T$2</f>
        <v>0</v>
      </c>
      <c r="G39" s="156">
        <f t="shared" si="24"/>
        <v>0</v>
      </c>
      <c r="H39" s="156">
        <f t="shared" si="24"/>
        <v>3635.3254635810863</v>
      </c>
      <c r="I39" s="156">
        <f t="shared" si="24"/>
        <v>5452.9881953716294</v>
      </c>
      <c r="J39" s="156">
        <f t="shared" si="24"/>
        <v>5452.9881953716294</v>
      </c>
      <c r="K39" s="156">
        <f t="shared" si="24"/>
        <v>3635.3254635810863</v>
      </c>
      <c r="L39" s="156">
        <f t="shared" si="24"/>
        <v>0</v>
      </c>
      <c r="M39" s="156">
        <f t="shared" si="24"/>
        <v>0</v>
      </c>
      <c r="N39" s="156">
        <f t="shared" si="24"/>
        <v>0</v>
      </c>
      <c r="O39" s="156">
        <f t="shared" si="24"/>
        <v>0</v>
      </c>
      <c r="P39" s="156">
        <f t="shared" si="24"/>
        <v>0</v>
      </c>
      <c r="Q39" s="157">
        <f t="shared" si="24"/>
        <v>0</v>
      </c>
      <c r="R39" s="162">
        <f t="shared" si="11"/>
        <v>4</v>
      </c>
      <c r="S39" s="159">
        <f t="shared" si="8"/>
        <v>18176.627317905433</v>
      </c>
      <c r="T39" s="160">
        <f t="shared" si="9"/>
        <v>1.5687939637613363E-2</v>
      </c>
    </row>
    <row r="40" spans="1:21" x14ac:dyDescent="0.2">
      <c r="A40" s="5"/>
      <c r="B40" s="152" t="s">
        <v>149</v>
      </c>
      <c r="C40" s="165"/>
      <c r="D40" s="155" t="s">
        <v>135</v>
      </c>
      <c r="E40" s="155" t="s">
        <v>133</v>
      </c>
      <c r="F40" s="156">
        <f t="shared" ref="F40:Q40" si="25">((F16/100)*$S$16)*$T$3</f>
        <v>0</v>
      </c>
      <c r="G40" s="156">
        <f t="shared" si="25"/>
        <v>0</v>
      </c>
      <c r="H40" s="156">
        <f t="shared" si="25"/>
        <v>1176.9945364189132</v>
      </c>
      <c r="I40" s="156">
        <f t="shared" si="25"/>
        <v>1765.4918046283699</v>
      </c>
      <c r="J40" s="156">
        <f t="shared" si="25"/>
        <v>1765.4918046283699</v>
      </c>
      <c r="K40" s="156">
        <f t="shared" si="25"/>
        <v>1176.9945364189132</v>
      </c>
      <c r="L40" s="156">
        <f t="shared" si="25"/>
        <v>0</v>
      </c>
      <c r="M40" s="156">
        <f t="shared" si="25"/>
        <v>0</v>
      </c>
      <c r="N40" s="156">
        <f t="shared" si="25"/>
        <v>0</v>
      </c>
      <c r="O40" s="156">
        <f t="shared" si="25"/>
        <v>0</v>
      </c>
      <c r="P40" s="156">
        <f t="shared" si="25"/>
        <v>0</v>
      </c>
      <c r="Q40" s="157">
        <f t="shared" si="25"/>
        <v>0</v>
      </c>
      <c r="R40" s="162">
        <f t="shared" si="11"/>
        <v>4</v>
      </c>
      <c r="S40" s="159">
        <f t="shared" si="8"/>
        <v>5884.9726820945662</v>
      </c>
      <c r="T40" s="160">
        <f t="shared" si="9"/>
        <v>5.0792203961159245E-3</v>
      </c>
      <c r="U40" s="163"/>
    </row>
    <row r="41" spans="1:21" x14ac:dyDescent="0.2">
      <c r="A41" s="5"/>
      <c r="B41" s="152" t="s">
        <v>150</v>
      </c>
      <c r="C41" s="164" t="s">
        <v>68</v>
      </c>
      <c r="D41" s="155" t="s">
        <v>166</v>
      </c>
      <c r="E41" s="155" t="s">
        <v>133</v>
      </c>
      <c r="F41" s="156">
        <f t="shared" ref="F41:Q41" si="26">((F17/100)*$S$17)*$T$2</f>
        <v>0</v>
      </c>
      <c r="G41" s="156">
        <f t="shared" si="26"/>
        <v>0</v>
      </c>
      <c r="H41" s="156">
        <f t="shared" si="26"/>
        <v>0</v>
      </c>
      <c r="I41" s="156">
        <f t="shared" si="26"/>
        <v>0</v>
      </c>
      <c r="J41" s="156">
        <f t="shared" si="26"/>
        <v>0</v>
      </c>
      <c r="K41" s="156">
        <f t="shared" si="26"/>
        <v>0</v>
      </c>
      <c r="L41" s="156">
        <f t="shared" si="26"/>
        <v>0</v>
      </c>
      <c r="M41" s="156">
        <f t="shared" si="26"/>
        <v>0</v>
      </c>
      <c r="N41" s="156">
        <f t="shared" si="26"/>
        <v>0</v>
      </c>
      <c r="O41" s="156">
        <f t="shared" si="26"/>
        <v>0</v>
      </c>
      <c r="P41" s="156">
        <f t="shared" si="26"/>
        <v>0</v>
      </c>
      <c r="Q41" s="157">
        <f t="shared" si="26"/>
        <v>0</v>
      </c>
      <c r="R41" s="162">
        <f t="shared" si="11"/>
        <v>0</v>
      </c>
      <c r="S41" s="159">
        <f t="shared" si="8"/>
        <v>0</v>
      </c>
      <c r="T41" s="160">
        <f t="shared" si="9"/>
        <v>0</v>
      </c>
    </row>
    <row r="42" spans="1:21" x14ac:dyDescent="0.2">
      <c r="A42" s="5"/>
      <c r="B42" s="152" t="s">
        <v>151</v>
      </c>
      <c r="C42" s="165"/>
      <c r="D42" s="155" t="s">
        <v>135</v>
      </c>
      <c r="E42" s="155" t="s">
        <v>133</v>
      </c>
      <c r="F42" s="156">
        <f t="shared" ref="F42:Q42" si="27">((F17/100)*$S$17)*$T$3</f>
        <v>0</v>
      </c>
      <c r="G42" s="156">
        <f t="shared" si="27"/>
        <v>0</v>
      </c>
      <c r="H42" s="156">
        <f t="shared" si="27"/>
        <v>0</v>
      </c>
      <c r="I42" s="156">
        <f t="shared" si="27"/>
        <v>0</v>
      </c>
      <c r="J42" s="156">
        <f t="shared" si="27"/>
        <v>0</v>
      </c>
      <c r="K42" s="156">
        <f t="shared" si="27"/>
        <v>0</v>
      </c>
      <c r="L42" s="156">
        <f t="shared" si="27"/>
        <v>0</v>
      </c>
      <c r="M42" s="156">
        <f t="shared" si="27"/>
        <v>0</v>
      </c>
      <c r="N42" s="156">
        <f t="shared" si="27"/>
        <v>0</v>
      </c>
      <c r="O42" s="156">
        <f t="shared" si="27"/>
        <v>0</v>
      </c>
      <c r="P42" s="156">
        <f t="shared" si="27"/>
        <v>0</v>
      </c>
      <c r="Q42" s="157">
        <f t="shared" si="27"/>
        <v>0</v>
      </c>
      <c r="R42" s="162">
        <f t="shared" si="11"/>
        <v>0</v>
      </c>
      <c r="S42" s="159">
        <f t="shared" si="8"/>
        <v>0</v>
      </c>
      <c r="T42" s="160">
        <f t="shared" si="9"/>
        <v>0</v>
      </c>
      <c r="U42" s="163"/>
    </row>
    <row r="43" spans="1:21" x14ac:dyDescent="0.2">
      <c r="A43" s="5"/>
      <c r="B43" s="152" t="s">
        <v>152</v>
      </c>
      <c r="C43" s="164" t="s">
        <v>62</v>
      </c>
      <c r="D43" s="155" t="s">
        <v>166</v>
      </c>
      <c r="E43" s="155" t="s">
        <v>133</v>
      </c>
      <c r="F43" s="156">
        <f t="shared" ref="F43:Q43" si="28">((F18/100)*$S$18)*$T$2</f>
        <v>39341.304036938556</v>
      </c>
      <c r="G43" s="156">
        <f t="shared" si="28"/>
        <v>59011.956055407834</v>
      </c>
      <c r="H43" s="156">
        <f t="shared" si="28"/>
        <v>59011.956055407834</v>
      </c>
      <c r="I43" s="156">
        <f t="shared" si="28"/>
        <v>29505.978027703917</v>
      </c>
      <c r="J43" s="156">
        <f t="shared" si="28"/>
        <v>9835.3260092346391</v>
      </c>
      <c r="K43" s="156">
        <f t="shared" si="28"/>
        <v>0</v>
      </c>
      <c r="L43" s="156">
        <f t="shared" si="28"/>
        <v>0</v>
      </c>
      <c r="M43" s="156">
        <f t="shared" si="28"/>
        <v>0</v>
      </c>
      <c r="N43" s="156">
        <f t="shared" si="28"/>
        <v>0</v>
      </c>
      <c r="O43" s="156">
        <f t="shared" si="28"/>
        <v>0</v>
      </c>
      <c r="P43" s="156">
        <f t="shared" si="28"/>
        <v>0</v>
      </c>
      <c r="Q43" s="157">
        <f t="shared" si="28"/>
        <v>0</v>
      </c>
      <c r="R43" s="162">
        <f t="shared" si="11"/>
        <v>5</v>
      </c>
      <c r="S43" s="159">
        <f t="shared" si="8"/>
        <v>196706.52018469278</v>
      </c>
      <c r="T43" s="160">
        <f t="shared" si="9"/>
        <v>0.16977407089942129</v>
      </c>
    </row>
    <row r="44" spans="1:21" x14ac:dyDescent="0.2">
      <c r="A44" s="5"/>
      <c r="B44" s="152" t="s">
        <v>153</v>
      </c>
      <c r="C44" s="165"/>
      <c r="D44" s="155" t="s">
        <v>135</v>
      </c>
      <c r="E44" s="155" t="s">
        <v>133</v>
      </c>
      <c r="F44" s="156">
        <f t="shared" ref="F44:Q44" si="29">((F18/100)*$S$18)*$T$3</f>
        <v>12737.373963061447</v>
      </c>
      <c r="G44" s="156">
        <f t="shared" si="29"/>
        <v>19106.060944592173</v>
      </c>
      <c r="H44" s="156">
        <f t="shared" si="29"/>
        <v>19106.060944592173</v>
      </c>
      <c r="I44" s="156">
        <f t="shared" si="29"/>
        <v>9553.0304722960864</v>
      </c>
      <c r="J44" s="156">
        <f t="shared" si="29"/>
        <v>3184.3434907653618</v>
      </c>
      <c r="K44" s="156">
        <f t="shared" si="29"/>
        <v>0</v>
      </c>
      <c r="L44" s="156">
        <f t="shared" si="29"/>
        <v>0</v>
      </c>
      <c r="M44" s="156">
        <f t="shared" si="29"/>
        <v>0</v>
      </c>
      <c r="N44" s="156">
        <f t="shared" si="29"/>
        <v>0</v>
      </c>
      <c r="O44" s="156">
        <f t="shared" si="29"/>
        <v>0</v>
      </c>
      <c r="P44" s="156">
        <f t="shared" si="29"/>
        <v>0</v>
      </c>
      <c r="Q44" s="157">
        <f t="shared" si="29"/>
        <v>0</v>
      </c>
      <c r="R44" s="162">
        <f t="shared" si="11"/>
        <v>5</v>
      </c>
      <c r="S44" s="159">
        <f t="shared" si="8"/>
        <v>63686.86981530724</v>
      </c>
      <c r="T44" s="160">
        <f t="shared" si="9"/>
        <v>5.4967060274535719E-2</v>
      </c>
      <c r="U44" s="163"/>
    </row>
    <row r="45" spans="1:21" x14ac:dyDescent="0.2">
      <c r="A45" s="5"/>
      <c r="B45" s="152" t="s">
        <v>154</v>
      </c>
      <c r="C45" s="164" t="s">
        <v>94</v>
      </c>
      <c r="D45" s="155" t="s">
        <v>166</v>
      </c>
      <c r="E45" s="155" t="s">
        <v>133</v>
      </c>
      <c r="F45" s="156">
        <f t="shared" ref="F45:Q45" si="30">((F19/100)*$S$19)*$T$2</f>
        <v>690.47282301559846</v>
      </c>
      <c r="G45" s="156">
        <f t="shared" si="30"/>
        <v>2761.8912920623939</v>
      </c>
      <c r="H45" s="156">
        <f t="shared" si="30"/>
        <v>5753.9401917966543</v>
      </c>
      <c r="I45" s="156">
        <f t="shared" si="30"/>
        <v>6444.4130148122531</v>
      </c>
      <c r="J45" s="156">
        <f t="shared" si="30"/>
        <v>4833.3097611091898</v>
      </c>
      <c r="K45" s="156">
        <f t="shared" si="30"/>
        <v>2531.7336843905277</v>
      </c>
      <c r="L45" s="156">
        <f t="shared" si="30"/>
        <v>0</v>
      </c>
      <c r="M45" s="156">
        <f t="shared" si="30"/>
        <v>0</v>
      </c>
      <c r="N45" s="156">
        <f t="shared" si="30"/>
        <v>0</v>
      </c>
      <c r="O45" s="156">
        <f t="shared" si="30"/>
        <v>0</v>
      </c>
      <c r="P45" s="156">
        <f t="shared" si="30"/>
        <v>0</v>
      </c>
      <c r="Q45" s="157">
        <f t="shared" si="30"/>
        <v>0</v>
      </c>
      <c r="R45" s="162">
        <f t="shared" si="11"/>
        <v>6</v>
      </c>
      <c r="S45" s="159">
        <f t="shared" si="8"/>
        <v>23015.760767186617</v>
      </c>
      <c r="T45" s="160">
        <f t="shared" si="9"/>
        <v>1.9864513878968666E-2</v>
      </c>
    </row>
    <row r="46" spans="1:21" x14ac:dyDescent="0.2">
      <c r="A46" s="5"/>
      <c r="B46" s="152" t="s">
        <v>155</v>
      </c>
      <c r="C46" s="165"/>
      <c r="D46" s="155" t="s">
        <v>135</v>
      </c>
      <c r="E46" s="155" t="s">
        <v>133</v>
      </c>
      <c r="F46" s="156">
        <f t="shared" ref="F46:Q46" si="31">((F19/100)*$S$19)*$T$3</f>
        <v>223.55157698440158</v>
      </c>
      <c r="G46" s="156">
        <f t="shared" si="31"/>
        <v>894.20630793760631</v>
      </c>
      <c r="H46" s="156">
        <f t="shared" si="31"/>
        <v>1862.9298082033467</v>
      </c>
      <c r="I46" s="156">
        <f t="shared" si="31"/>
        <v>2086.4813851877484</v>
      </c>
      <c r="J46" s="156">
        <f t="shared" si="31"/>
        <v>1564.8610388908112</v>
      </c>
      <c r="K46" s="156">
        <f t="shared" si="31"/>
        <v>819.68911560947254</v>
      </c>
      <c r="L46" s="156">
        <f t="shared" si="31"/>
        <v>0</v>
      </c>
      <c r="M46" s="156">
        <f t="shared" si="31"/>
        <v>0</v>
      </c>
      <c r="N46" s="156">
        <f t="shared" si="31"/>
        <v>0</v>
      </c>
      <c r="O46" s="156">
        <f t="shared" si="31"/>
        <v>0</v>
      </c>
      <c r="P46" s="156">
        <f t="shared" si="31"/>
        <v>0</v>
      </c>
      <c r="Q46" s="157">
        <f t="shared" si="31"/>
        <v>0</v>
      </c>
      <c r="R46" s="162">
        <f t="shared" si="11"/>
        <v>6</v>
      </c>
      <c r="S46" s="159">
        <f t="shared" si="8"/>
        <v>7451.719232813387</v>
      </c>
      <c r="T46" s="160">
        <f t="shared" si="9"/>
        <v>6.4314528474521239E-3</v>
      </c>
      <c r="U46" s="163"/>
    </row>
    <row r="47" spans="1:21" x14ac:dyDescent="0.2">
      <c r="A47" s="5"/>
      <c r="B47" s="166"/>
      <c r="C47" s="167"/>
      <c r="D47" s="167"/>
      <c r="E47" s="167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9"/>
      <c r="R47" s="168"/>
      <c r="S47" s="168"/>
      <c r="T47" s="170"/>
    </row>
    <row r="48" spans="1:21" x14ac:dyDescent="0.2">
      <c r="A48" s="5"/>
      <c r="B48" s="152" t="s">
        <v>156</v>
      </c>
      <c r="C48" s="164" t="s">
        <v>128</v>
      </c>
      <c r="D48" s="161" t="s">
        <v>166</v>
      </c>
      <c r="E48" s="161" t="s">
        <v>133</v>
      </c>
      <c r="F48" s="171">
        <f t="shared" ref="F48:Q48" si="32">SUMIF($D$25:$D$46,"FINANCIAMENTO",F$25:F$46)</f>
        <v>50121.749473910044</v>
      </c>
      <c r="G48" s="171">
        <f t="shared" si="32"/>
        <v>121311.54022933451</v>
      </c>
      <c r="H48" s="171">
        <f t="shared" si="32"/>
        <v>212006.3028065126</v>
      </c>
      <c r="I48" s="171">
        <f t="shared" si="32"/>
        <v>220570.25707285583</v>
      </c>
      <c r="J48" s="171">
        <f t="shared" si="32"/>
        <v>171906.0366480985</v>
      </c>
      <c r="K48" s="171">
        <f t="shared" si="32"/>
        <v>99342.32376928837</v>
      </c>
      <c r="L48" s="171">
        <f t="shared" si="32"/>
        <v>0</v>
      </c>
      <c r="M48" s="171">
        <f t="shared" si="32"/>
        <v>0</v>
      </c>
      <c r="N48" s="171">
        <f t="shared" si="32"/>
        <v>0</v>
      </c>
      <c r="O48" s="171">
        <f t="shared" si="32"/>
        <v>0</v>
      </c>
      <c r="P48" s="171">
        <f t="shared" si="32"/>
        <v>0</v>
      </c>
      <c r="Q48" s="172">
        <f t="shared" si="32"/>
        <v>0</v>
      </c>
      <c r="R48" s="173"/>
      <c r="S48" s="174">
        <f>SUMIF($D$25:$D$46,"FINANCIAMENTO",S$25:S$46)</f>
        <v>875258.21</v>
      </c>
      <c r="T48" s="175">
        <f>SUMIF($D$25:$D$46,"FINANCIAMENTO",T$25:T$46)</f>
        <v>0.75542055881177628</v>
      </c>
    </row>
    <row r="49" spans="1:20" x14ac:dyDescent="0.2">
      <c r="A49" s="5"/>
      <c r="B49" s="152" t="s">
        <v>157</v>
      </c>
      <c r="C49" s="165"/>
      <c r="D49" s="176" t="s">
        <v>135</v>
      </c>
      <c r="E49" s="176" t="s">
        <v>133</v>
      </c>
      <c r="F49" s="171">
        <f t="shared" ref="F49:T49" si="33">SUMIF($D$25:$D$46,"CONTRAPARTIDA",F$25:F$46)</f>
        <v>16227.714926089953</v>
      </c>
      <c r="G49" s="171">
        <f t="shared" si="33"/>
        <v>39276.543870665497</v>
      </c>
      <c r="H49" s="171">
        <f t="shared" si="33"/>
        <v>68640.418193487378</v>
      </c>
      <c r="I49" s="171">
        <f t="shared" si="33"/>
        <v>71413.134827144168</v>
      </c>
      <c r="J49" s="171">
        <f t="shared" si="33"/>
        <v>55657.31815190152</v>
      </c>
      <c r="K49" s="171">
        <f t="shared" si="33"/>
        <v>32163.660030711613</v>
      </c>
      <c r="L49" s="171">
        <f t="shared" si="33"/>
        <v>0</v>
      </c>
      <c r="M49" s="171">
        <f t="shared" si="33"/>
        <v>0</v>
      </c>
      <c r="N49" s="171">
        <f t="shared" si="33"/>
        <v>0</v>
      </c>
      <c r="O49" s="171">
        <f t="shared" si="33"/>
        <v>0</v>
      </c>
      <c r="P49" s="171">
        <f t="shared" si="33"/>
        <v>0</v>
      </c>
      <c r="Q49" s="172">
        <f t="shared" si="33"/>
        <v>0</v>
      </c>
      <c r="R49" s="177"/>
      <c r="S49" s="174">
        <f t="shared" si="33"/>
        <v>283378.7900000001</v>
      </c>
      <c r="T49" s="175">
        <f t="shared" si="33"/>
        <v>0.24457944118822381</v>
      </c>
    </row>
    <row r="50" spans="1:20" x14ac:dyDescent="0.2">
      <c r="A50" s="5"/>
      <c r="B50" s="178"/>
      <c r="C50" s="167"/>
      <c r="D50" s="167"/>
      <c r="E50" s="167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9"/>
      <c r="R50" s="168"/>
      <c r="S50" s="179"/>
      <c r="T50" s="180"/>
    </row>
    <row r="51" spans="1:20" ht="15" customHeight="1" thickBot="1" x14ac:dyDescent="0.25">
      <c r="A51" s="5"/>
      <c r="B51" s="181" t="s">
        <v>158</v>
      </c>
      <c r="C51" s="182"/>
      <c r="D51" s="182"/>
      <c r="E51" s="183" t="s">
        <v>133</v>
      </c>
      <c r="F51" s="184">
        <f t="shared" ref="F51:Q51" si="34">SUM(F48:F49)</f>
        <v>66349.464399999997</v>
      </c>
      <c r="G51" s="184">
        <f t="shared" si="34"/>
        <v>160588.08410000001</v>
      </c>
      <c r="H51" s="184">
        <f t="shared" si="34"/>
        <v>280646.72099999996</v>
      </c>
      <c r="I51" s="184">
        <f t="shared" si="34"/>
        <v>291983.39189999999</v>
      </c>
      <c r="J51" s="184">
        <f t="shared" si="34"/>
        <v>227563.35480000003</v>
      </c>
      <c r="K51" s="184">
        <f t="shared" si="34"/>
        <v>131505.98379999999</v>
      </c>
      <c r="L51" s="185">
        <f t="shared" si="34"/>
        <v>0</v>
      </c>
      <c r="M51" s="185">
        <f t="shared" si="34"/>
        <v>0</v>
      </c>
      <c r="N51" s="185">
        <f t="shared" si="34"/>
        <v>0</v>
      </c>
      <c r="O51" s="185">
        <f t="shared" si="34"/>
        <v>0</v>
      </c>
      <c r="P51" s="185">
        <f t="shared" si="34"/>
        <v>0</v>
      </c>
      <c r="Q51" s="186">
        <f t="shared" si="34"/>
        <v>0</v>
      </c>
      <c r="R51" s="187"/>
      <c r="S51" s="188">
        <f>SUM(F51:Q51)</f>
        <v>1158637</v>
      </c>
      <c r="T51" s="189">
        <f>SUM(T48:T49)</f>
        <v>1</v>
      </c>
    </row>
    <row r="52" spans="1:20" ht="15" customHeight="1" thickTop="1" thickBot="1" x14ac:dyDescent="0.25">
      <c r="A52" s="5"/>
      <c r="B52" s="190" t="s">
        <v>159</v>
      </c>
      <c r="C52" s="191"/>
      <c r="D52" s="191"/>
      <c r="E52" s="192" t="s">
        <v>133</v>
      </c>
      <c r="F52" s="193">
        <f t="shared" ref="F52:Q52" si="35">IF($S$51=0,0,F51/$S$51)</f>
        <v>5.7265100631172662E-2</v>
      </c>
      <c r="G52" s="193">
        <f t="shared" si="35"/>
        <v>0.13860085954444748</v>
      </c>
      <c r="H52" s="193">
        <f t="shared" si="35"/>
        <v>0.24222143863867626</v>
      </c>
      <c r="I52" s="193">
        <f t="shared" si="35"/>
        <v>0.25200592756834106</v>
      </c>
      <c r="J52" s="193">
        <f t="shared" si="35"/>
        <v>0.19640608300960527</v>
      </c>
      <c r="K52" s="193">
        <f t="shared" si="35"/>
        <v>0.1135005906077572</v>
      </c>
      <c r="L52" s="193">
        <f t="shared" si="35"/>
        <v>0</v>
      </c>
      <c r="M52" s="193">
        <f t="shared" si="35"/>
        <v>0</v>
      </c>
      <c r="N52" s="193">
        <f t="shared" si="35"/>
        <v>0</v>
      </c>
      <c r="O52" s="193">
        <f t="shared" si="35"/>
        <v>0</v>
      </c>
      <c r="P52" s="193">
        <f t="shared" si="35"/>
        <v>0</v>
      </c>
      <c r="Q52" s="194">
        <f t="shared" si="35"/>
        <v>0</v>
      </c>
      <c r="R52" s="195"/>
      <c r="S52" s="188">
        <f>S48+S49</f>
        <v>1158637</v>
      </c>
      <c r="T52" s="196">
        <f>SUM(F52:Q52)</f>
        <v>0.99999999999999989</v>
      </c>
    </row>
    <row r="53" spans="1:20" ht="15" customHeight="1" thickTop="1" thickBot="1" x14ac:dyDescent="0.25">
      <c r="A53" s="5"/>
      <c r="B53" s="197" t="s">
        <v>160</v>
      </c>
      <c r="C53" s="198"/>
      <c r="D53" s="198"/>
      <c r="E53" s="199" t="s">
        <v>133</v>
      </c>
      <c r="F53" s="200">
        <f>F52</f>
        <v>5.7265100631172662E-2</v>
      </c>
      <c r="G53" s="200">
        <f t="shared" ref="G53:H53" si="36">IF(G51=0,0,F53+G52)</f>
        <v>0.19586596017562014</v>
      </c>
      <c r="H53" s="200">
        <f t="shared" si="36"/>
        <v>0.43808739881429637</v>
      </c>
      <c r="I53" s="200">
        <f>IF(I51=0,0,H53+I52)</f>
        <v>0.69009332638263743</v>
      </c>
      <c r="J53" s="200">
        <f t="shared" ref="J53:Q53" si="37">IF(J51=0,0,I53+J52)</f>
        <v>0.8864994093922427</v>
      </c>
      <c r="K53" s="200">
        <f t="shared" si="37"/>
        <v>0.99999999999999989</v>
      </c>
      <c r="L53" s="200">
        <f t="shared" si="37"/>
        <v>0</v>
      </c>
      <c r="M53" s="200">
        <f t="shared" si="37"/>
        <v>0</v>
      </c>
      <c r="N53" s="200">
        <f t="shared" si="37"/>
        <v>0</v>
      </c>
      <c r="O53" s="200">
        <f t="shared" si="37"/>
        <v>0</v>
      </c>
      <c r="P53" s="200">
        <f t="shared" si="37"/>
        <v>0</v>
      </c>
      <c r="Q53" s="201">
        <f t="shared" si="37"/>
        <v>0</v>
      </c>
      <c r="R53" s="202"/>
      <c r="S53" s="203" t="str">
        <f>IF(S51=S52,"OK","CORRIGIR")</f>
        <v>OK</v>
      </c>
      <c r="T53" s="204" t="str">
        <f>IF(T51=T52,"OK","CORRIGIR")</f>
        <v>OK</v>
      </c>
    </row>
    <row r="54" spans="1:20" ht="15" customHeight="1" x14ac:dyDescent="0.2">
      <c r="A54" s="5"/>
      <c r="B54" s="205" t="s">
        <v>225</v>
      </c>
      <c r="C54" s="206"/>
      <c r="D54" s="207"/>
      <c r="E54" s="208"/>
      <c r="F54" s="206" t="s">
        <v>161</v>
      </c>
      <c r="G54" s="8"/>
      <c r="H54" s="8"/>
      <c r="I54" s="9"/>
      <c r="J54" s="209" t="s">
        <v>223</v>
      </c>
      <c r="K54" s="210"/>
      <c r="L54" s="210"/>
      <c r="M54" s="211"/>
      <c r="N54" s="212" t="s">
        <v>161</v>
      </c>
      <c r="O54" s="10"/>
      <c r="P54" s="213"/>
      <c r="Q54" s="206" t="s">
        <v>224</v>
      </c>
      <c r="R54" s="214"/>
      <c r="S54" s="214"/>
      <c r="T54" s="215"/>
    </row>
    <row r="55" spans="1:20" ht="19.5" customHeight="1" thickBot="1" x14ac:dyDescent="0.25">
      <c r="A55" s="5"/>
      <c r="B55" s="325"/>
      <c r="C55" s="216"/>
      <c r="D55" s="217"/>
      <c r="E55" s="11"/>
      <c r="F55" s="11"/>
      <c r="G55" s="12" t="s">
        <v>162</v>
      </c>
      <c r="H55" s="11"/>
      <c r="I55" s="13"/>
      <c r="J55" s="14"/>
      <c r="K55" s="15"/>
      <c r="L55" s="218"/>
      <c r="M55" s="219"/>
      <c r="N55" s="16"/>
      <c r="O55" s="17" t="s">
        <v>163</v>
      </c>
      <c r="P55" s="18"/>
      <c r="Q55" s="19"/>
      <c r="R55" s="20"/>
      <c r="S55" s="20"/>
      <c r="T55" s="21"/>
    </row>
  </sheetData>
  <pageMargins left="0.78740157480314965" right="0.78740157480314965" top="0.78740157480314965" bottom="0.78740157480314965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72C9-43D3-4A40-9F78-4D2C90172CC7}">
  <sheetPr>
    <pageSetUpPr fitToPage="1"/>
  </sheetPr>
  <dimension ref="A1:P147"/>
  <sheetViews>
    <sheetView showGridLines="0" showZeros="0" tabSelected="1" zoomScaleNormal="100" zoomScaleSheetLayoutView="70" workbookViewId="0">
      <selection activeCell="E80" sqref="E80:G81"/>
    </sheetView>
  </sheetViews>
  <sheetFormatPr defaultColWidth="21.6640625" defaultRowHeight="12.75" x14ac:dyDescent="0.2"/>
  <cols>
    <col min="1" max="1" width="18" style="23" customWidth="1"/>
    <col min="2" max="2" width="14.83203125" style="23" customWidth="1"/>
    <col min="3" max="3" width="114" style="3" customWidth="1"/>
    <col min="4" max="4" width="6.5" style="3" customWidth="1"/>
    <col min="5" max="5" width="12.83203125" style="3" customWidth="1"/>
    <col min="6" max="6" width="12.1640625" style="3" customWidth="1"/>
    <col min="7" max="8" width="17.33203125" style="3" customWidth="1"/>
    <col min="9" max="9" width="21.6640625" style="2"/>
    <col min="10" max="10" width="5.6640625" style="2" customWidth="1"/>
    <col min="11" max="16384" width="21.6640625" style="2"/>
  </cols>
  <sheetData>
    <row r="1" spans="1:14" s="324" customFormat="1" ht="25.15" customHeight="1" thickBot="1" x14ac:dyDescent="0.35">
      <c r="A1" s="227" t="s">
        <v>17</v>
      </c>
      <c r="B1" s="283"/>
      <c r="C1" s="284"/>
      <c r="D1" s="285"/>
      <c r="E1" s="285"/>
      <c r="F1" s="285"/>
      <c r="G1" s="284"/>
      <c r="H1" s="323"/>
    </row>
    <row r="2" spans="1:14" s="1" customFormat="1" x14ac:dyDescent="0.2">
      <c r="A2" s="228" t="s">
        <v>20</v>
      </c>
      <c r="B2" s="229"/>
      <c r="C2" s="230" t="s">
        <v>208</v>
      </c>
      <c r="D2" s="231"/>
      <c r="E2" s="231"/>
      <c r="F2" s="231"/>
      <c r="G2" s="290" t="s">
        <v>21</v>
      </c>
      <c r="H2" s="291" t="s">
        <v>211</v>
      </c>
    </row>
    <row r="3" spans="1:14" s="1" customFormat="1" x14ac:dyDescent="0.2">
      <c r="A3" s="232" t="s">
        <v>172</v>
      </c>
      <c r="B3" s="233"/>
      <c r="C3" s="234" t="s">
        <v>209</v>
      </c>
      <c r="D3" s="235"/>
      <c r="E3" s="235"/>
      <c r="F3" s="235"/>
      <c r="G3" s="292" t="s">
        <v>22</v>
      </c>
      <c r="H3" s="293" t="s">
        <v>77</v>
      </c>
    </row>
    <row r="4" spans="1:14" s="1" customFormat="1" ht="13.5" thickBot="1" x14ac:dyDescent="0.25">
      <c r="A4" s="236" t="s">
        <v>175</v>
      </c>
      <c r="B4" s="237"/>
      <c r="C4" s="238" t="s">
        <v>210</v>
      </c>
      <c r="D4" s="239"/>
      <c r="E4" s="239"/>
      <c r="F4" s="239"/>
      <c r="G4" s="239"/>
      <c r="H4" s="240"/>
    </row>
    <row r="5" spans="1:14" ht="13.5" thickBot="1" x14ac:dyDescent="0.25">
      <c r="A5" s="241" t="s">
        <v>57</v>
      </c>
      <c r="B5" s="242" t="s">
        <v>173</v>
      </c>
      <c r="C5" s="243" t="s">
        <v>15</v>
      </c>
      <c r="D5" s="244" t="s">
        <v>16</v>
      </c>
      <c r="E5" s="294" t="s">
        <v>18</v>
      </c>
      <c r="F5" s="295"/>
      <c r="G5" s="296"/>
      <c r="H5" s="296"/>
    </row>
    <row r="6" spans="1:14" ht="23.25" thickBot="1" x14ac:dyDescent="0.25">
      <c r="A6" s="245" t="s">
        <v>23</v>
      </c>
      <c r="B6" s="246"/>
      <c r="C6" s="247"/>
      <c r="D6" s="248"/>
      <c r="E6" s="297" t="s">
        <v>0</v>
      </c>
      <c r="F6" s="298" t="s">
        <v>1</v>
      </c>
      <c r="G6" s="299" t="s">
        <v>2</v>
      </c>
      <c r="H6" s="300" t="s">
        <v>19</v>
      </c>
      <c r="K6" s="222"/>
      <c r="L6" s="222"/>
      <c r="M6" s="222"/>
      <c r="N6" s="222"/>
    </row>
    <row r="7" spans="1:14" ht="13.5" thickBot="1" x14ac:dyDescent="0.25">
      <c r="A7" s="249" t="s">
        <v>77</v>
      </c>
      <c r="B7" s="250"/>
      <c r="C7" s="251" t="s">
        <v>63</v>
      </c>
      <c r="D7" s="252" t="s">
        <v>92</v>
      </c>
      <c r="E7" s="301"/>
      <c r="F7" s="252"/>
      <c r="G7" s="302"/>
      <c r="H7" s="253">
        <f>SUM(G8:G8)</f>
        <v>2132.69</v>
      </c>
      <c r="K7" s="223"/>
      <c r="L7" s="223"/>
      <c r="M7" s="223"/>
      <c r="N7" s="223"/>
    </row>
    <row r="8" spans="1:14" ht="23.25" thickBot="1" x14ac:dyDescent="0.25">
      <c r="A8" s="286" t="s">
        <v>185</v>
      </c>
      <c r="B8" s="287" t="s">
        <v>177</v>
      </c>
      <c r="C8" s="288" t="s">
        <v>176</v>
      </c>
      <c r="D8" s="257" t="s">
        <v>7</v>
      </c>
      <c r="E8" s="303">
        <v>1</v>
      </c>
      <c r="F8" s="304">
        <v>2132.69</v>
      </c>
      <c r="G8" s="305">
        <f>IF(ISBLANK(E8),0,ROUND(E8*F8,2))</f>
        <v>2132.69</v>
      </c>
      <c r="H8" s="306"/>
    </row>
    <row r="9" spans="1:14" ht="13.5" thickBot="1" x14ac:dyDescent="0.25">
      <c r="A9" s="289" t="s">
        <v>25</v>
      </c>
      <c r="B9" s="250"/>
      <c r="C9" s="260" t="s">
        <v>59</v>
      </c>
      <c r="D9" s="252" t="s">
        <v>92</v>
      </c>
      <c r="E9" s="301"/>
      <c r="F9" s="252"/>
      <c r="G9" s="302"/>
      <c r="H9" s="253">
        <f>SUM(G10:G11)</f>
        <v>7083.04</v>
      </c>
      <c r="K9" s="224"/>
      <c r="L9" s="225"/>
      <c r="M9" s="225"/>
      <c r="N9" s="225"/>
    </row>
    <row r="10" spans="1:14" x14ac:dyDescent="0.2">
      <c r="A10" s="254">
        <v>401000</v>
      </c>
      <c r="B10" s="255" t="s">
        <v>28</v>
      </c>
      <c r="C10" s="256" t="s">
        <v>26</v>
      </c>
      <c r="D10" s="257" t="s">
        <v>3</v>
      </c>
      <c r="E10" s="307">
        <v>639.28</v>
      </c>
      <c r="F10" s="307">
        <v>5.25</v>
      </c>
      <c r="G10" s="305">
        <f>IF(ISBLANK(E10),0,ROUND(E10*F10,2))</f>
        <v>3356.22</v>
      </c>
      <c r="H10" s="306"/>
      <c r="K10" s="224"/>
      <c r="L10" s="225"/>
      <c r="M10" s="225"/>
      <c r="N10" s="225"/>
    </row>
    <row r="11" spans="1:14" ht="13.5" thickBot="1" x14ac:dyDescent="0.25">
      <c r="A11" s="254" t="s">
        <v>178</v>
      </c>
      <c r="B11" s="255" t="s">
        <v>28</v>
      </c>
      <c r="C11" s="256" t="s">
        <v>70</v>
      </c>
      <c r="D11" s="257" t="s">
        <v>3</v>
      </c>
      <c r="E11" s="307">
        <v>831.88</v>
      </c>
      <c r="F11" s="307">
        <v>4.4800000000000004</v>
      </c>
      <c r="G11" s="305">
        <f>IF(ISBLANK(E11),0,ROUND(E11*F11,2))</f>
        <v>3726.82</v>
      </c>
      <c r="H11" s="306"/>
    </row>
    <row r="12" spans="1:14" ht="13.5" thickBot="1" x14ac:dyDescent="0.25">
      <c r="A12" s="258" t="s">
        <v>29</v>
      </c>
      <c r="B12" s="259"/>
      <c r="C12" s="260" t="s">
        <v>64</v>
      </c>
      <c r="D12" s="252" t="s">
        <v>92</v>
      </c>
      <c r="E12" s="301"/>
      <c r="F12" s="252"/>
      <c r="G12" s="302"/>
      <c r="H12" s="253">
        <f>SUM(G13:G15)</f>
        <v>237355.36</v>
      </c>
      <c r="K12" s="225"/>
      <c r="L12" s="225"/>
      <c r="M12" s="225"/>
      <c r="N12" s="225"/>
    </row>
    <row r="13" spans="1:14" x14ac:dyDescent="0.2">
      <c r="A13" s="254" t="s">
        <v>179</v>
      </c>
      <c r="B13" s="255" t="s">
        <v>28</v>
      </c>
      <c r="C13" s="256" t="s">
        <v>27</v>
      </c>
      <c r="D13" s="257" t="s">
        <v>4</v>
      </c>
      <c r="E13" s="307">
        <v>5587.07</v>
      </c>
      <c r="F13" s="307">
        <v>3.42</v>
      </c>
      <c r="G13" s="305">
        <f>IF(ISBLANK(E13),0,ROUND(E13*F13,2))</f>
        <v>19107.78</v>
      </c>
      <c r="H13" s="306"/>
      <c r="K13" s="224"/>
      <c r="L13" s="225"/>
      <c r="M13" s="225"/>
      <c r="N13" s="225"/>
    </row>
    <row r="14" spans="1:14" x14ac:dyDescent="0.2">
      <c r="A14" s="254" t="s">
        <v>191</v>
      </c>
      <c r="B14" s="255" t="s">
        <v>28</v>
      </c>
      <c r="C14" s="256" t="s">
        <v>71</v>
      </c>
      <c r="D14" s="257" t="s">
        <v>3</v>
      </c>
      <c r="E14" s="307">
        <v>838.06</v>
      </c>
      <c r="F14" s="307">
        <v>111.57</v>
      </c>
      <c r="G14" s="305">
        <f>IF(ISBLANK(E14),0,ROUND(E14*F14,2))</f>
        <v>93502.35</v>
      </c>
      <c r="H14" s="306"/>
    </row>
    <row r="15" spans="1:14" ht="13.5" thickBot="1" x14ac:dyDescent="0.25">
      <c r="A15" s="254" t="s">
        <v>195</v>
      </c>
      <c r="B15" s="255" t="s">
        <v>28</v>
      </c>
      <c r="C15" s="256" t="s">
        <v>30</v>
      </c>
      <c r="D15" s="257" t="s">
        <v>3</v>
      </c>
      <c r="E15" s="307">
        <v>838.06</v>
      </c>
      <c r="F15" s="307">
        <v>148.85</v>
      </c>
      <c r="G15" s="305">
        <f>IF(ISBLANK(E15),0,ROUND(E15*F15,2))</f>
        <v>124745.23</v>
      </c>
      <c r="H15" s="306"/>
    </row>
    <row r="16" spans="1:14" ht="13.5" thickBot="1" x14ac:dyDescent="0.25">
      <c r="A16" s="258" t="s">
        <v>31</v>
      </c>
      <c r="B16" s="259"/>
      <c r="C16" s="260" t="s">
        <v>60</v>
      </c>
      <c r="D16" s="261" t="s">
        <v>92</v>
      </c>
      <c r="E16" s="301"/>
      <c r="F16" s="252"/>
      <c r="G16" s="302"/>
      <c r="H16" s="253">
        <f>SUM(G17:G24)</f>
        <v>512552.04</v>
      </c>
      <c r="K16" s="225"/>
      <c r="L16" s="225"/>
      <c r="M16" s="225"/>
      <c r="N16" s="225"/>
    </row>
    <row r="17" spans="1:14" x14ac:dyDescent="0.2">
      <c r="A17" s="262" t="s">
        <v>93</v>
      </c>
      <c r="B17" s="263" t="s">
        <v>28</v>
      </c>
      <c r="C17" s="264" t="s">
        <v>100</v>
      </c>
      <c r="D17" s="265" t="s">
        <v>4</v>
      </c>
      <c r="E17" s="308">
        <v>5321.14</v>
      </c>
      <c r="F17" s="309">
        <v>0.4</v>
      </c>
      <c r="G17" s="310">
        <f t="shared" ref="G17:G24" si="0">IF(ISBLANK(E17),0,ROUND(E17*F17,2))</f>
        <v>2128.46</v>
      </c>
      <c r="H17" s="306"/>
      <c r="K17" s="225"/>
      <c r="L17" s="225"/>
      <c r="M17" s="225"/>
      <c r="N17" s="225"/>
    </row>
    <row r="18" spans="1:14" ht="13.5" thickBot="1" x14ac:dyDescent="0.25">
      <c r="A18" s="266" t="s">
        <v>184</v>
      </c>
      <c r="B18" s="267" t="s">
        <v>34</v>
      </c>
      <c r="C18" s="268" t="s">
        <v>102</v>
      </c>
      <c r="D18" s="269" t="s">
        <v>6</v>
      </c>
      <c r="E18" s="311">
        <v>5.85</v>
      </c>
      <c r="F18" s="312">
        <v>4274.49</v>
      </c>
      <c r="G18" s="313">
        <f t="shared" si="0"/>
        <v>25005.77</v>
      </c>
      <c r="H18" s="306"/>
      <c r="K18" s="225"/>
      <c r="L18" s="225"/>
      <c r="M18" s="225"/>
      <c r="N18" s="225"/>
    </row>
    <row r="19" spans="1:14" x14ac:dyDescent="0.2">
      <c r="A19" s="262" t="s">
        <v>167</v>
      </c>
      <c r="B19" s="263" t="s">
        <v>28</v>
      </c>
      <c r="C19" s="264" t="s">
        <v>219</v>
      </c>
      <c r="D19" s="265" t="s">
        <v>4</v>
      </c>
      <c r="E19" s="308">
        <v>10714.28</v>
      </c>
      <c r="F19" s="309">
        <v>0.28000000000000003</v>
      </c>
      <c r="G19" s="310">
        <f t="shared" si="0"/>
        <v>3000</v>
      </c>
      <c r="H19" s="306"/>
      <c r="K19" s="225"/>
      <c r="L19" s="225"/>
      <c r="M19" s="225"/>
      <c r="N19" s="225"/>
    </row>
    <row r="20" spans="1:14" ht="13.5" thickBot="1" x14ac:dyDescent="0.25">
      <c r="A20" s="266" t="s">
        <v>169</v>
      </c>
      <c r="B20" s="267" t="s">
        <v>34</v>
      </c>
      <c r="C20" s="268" t="s">
        <v>103</v>
      </c>
      <c r="D20" s="269" t="s">
        <v>6</v>
      </c>
      <c r="E20" s="311">
        <v>5.36</v>
      </c>
      <c r="F20" s="312">
        <v>3556.76</v>
      </c>
      <c r="G20" s="313">
        <f t="shared" si="0"/>
        <v>19064.23</v>
      </c>
      <c r="H20" s="306"/>
      <c r="K20" s="225"/>
      <c r="L20" s="225"/>
      <c r="M20" s="225"/>
      <c r="N20" s="225"/>
    </row>
    <row r="21" spans="1:14" x14ac:dyDescent="0.2">
      <c r="A21" s="270">
        <v>570200</v>
      </c>
      <c r="B21" s="271" t="s">
        <v>28</v>
      </c>
      <c r="C21" s="264" t="s">
        <v>182</v>
      </c>
      <c r="D21" s="265" t="s">
        <v>6</v>
      </c>
      <c r="E21" s="308">
        <v>510.83</v>
      </c>
      <c r="F21" s="309">
        <v>188.17</v>
      </c>
      <c r="G21" s="310">
        <f t="shared" si="0"/>
        <v>96122.880000000005</v>
      </c>
      <c r="H21" s="306"/>
    </row>
    <row r="22" spans="1:14" ht="13.5" thickBot="1" x14ac:dyDescent="0.25">
      <c r="A22" s="273" t="s">
        <v>188</v>
      </c>
      <c r="B22" s="267" t="s">
        <v>34</v>
      </c>
      <c r="C22" s="274" t="s">
        <v>104</v>
      </c>
      <c r="D22" s="269" t="s">
        <v>6</v>
      </c>
      <c r="E22" s="311">
        <v>22.99</v>
      </c>
      <c r="F22" s="314">
        <v>5350.87</v>
      </c>
      <c r="G22" s="313">
        <f t="shared" si="0"/>
        <v>123016.5</v>
      </c>
      <c r="H22" s="306"/>
    </row>
    <row r="23" spans="1:14" x14ac:dyDescent="0.2">
      <c r="A23" s="270" t="s">
        <v>183</v>
      </c>
      <c r="B23" s="271" t="s">
        <v>28</v>
      </c>
      <c r="C23" s="264" t="s">
        <v>220</v>
      </c>
      <c r="D23" s="265" t="s">
        <v>6</v>
      </c>
      <c r="E23" s="308">
        <v>528.65</v>
      </c>
      <c r="F23" s="309">
        <v>194.44</v>
      </c>
      <c r="G23" s="310">
        <f t="shared" si="0"/>
        <v>102790.71</v>
      </c>
      <c r="H23" s="306"/>
      <c r="K23" s="225"/>
      <c r="L23" s="225"/>
      <c r="M23" s="225"/>
      <c r="N23" s="225"/>
    </row>
    <row r="24" spans="1:14" ht="13.5" thickBot="1" x14ac:dyDescent="0.25">
      <c r="A24" s="273" t="s">
        <v>189</v>
      </c>
      <c r="B24" s="267" t="s">
        <v>34</v>
      </c>
      <c r="C24" s="274" t="s">
        <v>104</v>
      </c>
      <c r="D24" s="269" t="s">
        <v>6</v>
      </c>
      <c r="E24" s="311">
        <v>26.43</v>
      </c>
      <c r="F24" s="314">
        <v>5350.87</v>
      </c>
      <c r="G24" s="313">
        <f t="shared" si="0"/>
        <v>141423.49</v>
      </c>
      <c r="H24" s="306"/>
      <c r="K24" s="225"/>
      <c r="L24" s="225"/>
      <c r="M24" s="225"/>
      <c r="N24" s="225"/>
    </row>
    <row r="25" spans="1:14" ht="13.5" thickBot="1" x14ac:dyDescent="0.25">
      <c r="A25" s="258" t="s">
        <v>24</v>
      </c>
      <c r="B25" s="259"/>
      <c r="C25" s="260" t="s">
        <v>61</v>
      </c>
      <c r="D25" s="252" t="s">
        <v>92</v>
      </c>
      <c r="E25" s="301"/>
      <c r="F25" s="252"/>
      <c r="G25" s="302"/>
      <c r="H25" s="253">
        <f>SUM(G26:G27)</f>
        <v>8272.39</v>
      </c>
      <c r="K25" s="225"/>
      <c r="L25" s="225"/>
      <c r="M25" s="225"/>
      <c r="N25" s="225"/>
    </row>
    <row r="26" spans="1:14" x14ac:dyDescent="0.2">
      <c r="A26" s="254">
        <v>810150</v>
      </c>
      <c r="B26" s="255" t="s">
        <v>28</v>
      </c>
      <c r="C26" s="256" t="s">
        <v>35</v>
      </c>
      <c r="D26" s="257" t="s">
        <v>5</v>
      </c>
      <c r="E26" s="307">
        <v>106.32</v>
      </c>
      <c r="F26" s="307">
        <v>50.61</v>
      </c>
      <c r="G26" s="305">
        <f>IF(ISBLANK(E26),0,ROUND(E26*F26,2))</f>
        <v>5380.86</v>
      </c>
      <c r="H26" s="306"/>
    </row>
    <row r="27" spans="1:14" ht="13.5" thickBot="1" x14ac:dyDescent="0.25">
      <c r="A27" s="254">
        <v>810650</v>
      </c>
      <c r="B27" s="255" t="s">
        <v>28</v>
      </c>
      <c r="C27" s="256" t="s">
        <v>36</v>
      </c>
      <c r="D27" s="257" t="s">
        <v>5</v>
      </c>
      <c r="E27" s="307">
        <v>68.02</v>
      </c>
      <c r="F27" s="307">
        <v>42.51</v>
      </c>
      <c r="G27" s="305">
        <f>IF(ISBLANK(E27),0,ROUND(E27*F27,2))</f>
        <v>2891.53</v>
      </c>
      <c r="H27" s="306"/>
    </row>
    <row r="28" spans="1:14" ht="13.5" thickBot="1" x14ac:dyDescent="0.25">
      <c r="A28" s="258" t="s">
        <v>32</v>
      </c>
      <c r="B28" s="259"/>
      <c r="C28" s="260" t="s">
        <v>105</v>
      </c>
      <c r="D28" s="252" t="s">
        <v>92</v>
      </c>
      <c r="E28" s="301"/>
      <c r="F28" s="252"/>
      <c r="G28" s="302"/>
      <c r="H28" s="253">
        <f>SUM(G29:G36)</f>
        <v>41277.400000000009</v>
      </c>
      <c r="K28" s="225"/>
      <c r="L28" s="225"/>
      <c r="M28" s="225"/>
      <c r="N28" s="225"/>
    </row>
    <row r="29" spans="1:14" x14ac:dyDescent="0.2">
      <c r="A29" s="254" t="s">
        <v>180</v>
      </c>
      <c r="B29" s="255" t="s">
        <v>28</v>
      </c>
      <c r="C29" s="256" t="s">
        <v>37</v>
      </c>
      <c r="D29" s="257" t="s">
        <v>4</v>
      </c>
      <c r="E29" s="307">
        <v>507.06</v>
      </c>
      <c r="F29" s="307">
        <v>3.42</v>
      </c>
      <c r="G29" s="305">
        <f t="shared" ref="G29:G36" si="1">IF(ISBLANK(E29),0,ROUND(E29*F29,2))</f>
        <v>1734.15</v>
      </c>
      <c r="H29" s="306"/>
      <c r="K29" s="225"/>
      <c r="L29" s="225"/>
      <c r="M29" s="225"/>
      <c r="N29" s="225"/>
    </row>
    <row r="30" spans="1:14" ht="13.5" thickBot="1" x14ac:dyDescent="0.25">
      <c r="A30" s="254" t="s">
        <v>194</v>
      </c>
      <c r="B30" s="255" t="s">
        <v>28</v>
      </c>
      <c r="C30" s="256" t="s">
        <v>38</v>
      </c>
      <c r="D30" s="257" t="s">
        <v>3</v>
      </c>
      <c r="E30" s="307">
        <v>35.840000000000003</v>
      </c>
      <c r="F30" s="307">
        <v>148.85</v>
      </c>
      <c r="G30" s="305">
        <f t="shared" si="1"/>
        <v>5334.78</v>
      </c>
      <c r="H30" s="306"/>
    </row>
    <row r="31" spans="1:14" x14ac:dyDescent="0.2">
      <c r="A31" s="262" t="s">
        <v>192</v>
      </c>
      <c r="B31" s="263" t="s">
        <v>28</v>
      </c>
      <c r="C31" s="264" t="s">
        <v>101</v>
      </c>
      <c r="D31" s="265" t="s">
        <v>4</v>
      </c>
      <c r="E31" s="308">
        <v>273.51</v>
      </c>
      <c r="F31" s="309">
        <v>0.28000000000000003</v>
      </c>
      <c r="G31" s="310">
        <f t="shared" si="1"/>
        <v>76.58</v>
      </c>
      <c r="H31" s="306"/>
      <c r="K31" s="225"/>
      <c r="L31" s="225"/>
      <c r="M31" s="225"/>
      <c r="N31" s="225"/>
    </row>
    <row r="32" spans="1:14" ht="13.5" thickBot="1" x14ac:dyDescent="0.25">
      <c r="A32" s="266" t="s">
        <v>181</v>
      </c>
      <c r="B32" s="275" t="s">
        <v>34</v>
      </c>
      <c r="C32" s="268" t="s">
        <v>168</v>
      </c>
      <c r="D32" s="269" t="s">
        <v>6</v>
      </c>
      <c r="E32" s="311">
        <v>0.14000000000000001</v>
      </c>
      <c r="F32" s="312">
        <v>3554.36</v>
      </c>
      <c r="G32" s="313">
        <f t="shared" si="1"/>
        <v>497.61</v>
      </c>
      <c r="H32" s="306"/>
      <c r="K32" s="225"/>
      <c r="L32" s="225"/>
      <c r="M32" s="225"/>
      <c r="N32" s="225"/>
    </row>
    <row r="33" spans="1:14" x14ac:dyDescent="0.2">
      <c r="A33" s="270" t="s">
        <v>193</v>
      </c>
      <c r="B33" s="271" t="s">
        <v>28</v>
      </c>
      <c r="C33" s="264" t="s">
        <v>221</v>
      </c>
      <c r="D33" s="265" t="s">
        <v>6</v>
      </c>
      <c r="E33" s="308">
        <v>21.73</v>
      </c>
      <c r="F33" s="309">
        <v>194.4</v>
      </c>
      <c r="G33" s="310">
        <f t="shared" si="1"/>
        <v>4224.3100000000004</v>
      </c>
      <c r="H33" s="306"/>
      <c r="K33" s="225"/>
      <c r="L33" s="225"/>
      <c r="M33" s="225"/>
      <c r="N33" s="225"/>
    </row>
    <row r="34" spans="1:14" ht="13.5" thickBot="1" x14ac:dyDescent="0.25">
      <c r="A34" s="273" t="s">
        <v>190</v>
      </c>
      <c r="B34" s="267" t="s">
        <v>34</v>
      </c>
      <c r="C34" s="274" t="s">
        <v>104</v>
      </c>
      <c r="D34" s="269" t="s">
        <v>6</v>
      </c>
      <c r="E34" s="311">
        <v>1.24</v>
      </c>
      <c r="F34" s="314">
        <v>5350.87</v>
      </c>
      <c r="G34" s="313">
        <f t="shared" si="1"/>
        <v>6635.08</v>
      </c>
      <c r="H34" s="306"/>
      <c r="K34" s="225"/>
      <c r="L34" s="225"/>
      <c r="M34" s="225"/>
      <c r="N34" s="225"/>
    </row>
    <row r="35" spans="1:14" x14ac:dyDescent="0.2">
      <c r="A35" s="254">
        <v>98504</v>
      </c>
      <c r="B35" s="255" t="s">
        <v>107</v>
      </c>
      <c r="C35" s="256" t="s">
        <v>72</v>
      </c>
      <c r="D35" s="257" t="s">
        <v>4</v>
      </c>
      <c r="E35" s="307">
        <v>233.55</v>
      </c>
      <c r="F35" s="307">
        <v>13.1</v>
      </c>
      <c r="G35" s="305">
        <f t="shared" si="1"/>
        <v>3059.51</v>
      </c>
      <c r="H35" s="306"/>
      <c r="K35" s="225"/>
      <c r="L35" s="225"/>
      <c r="M35" s="225"/>
      <c r="N35" s="225"/>
    </row>
    <row r="36" spans="1:14" ht="13.5" thickBot="1" x14ac:dyDescent="0.25">
      <c r="A36" s="277" t="s">
        <v>212</v>
      </c>
      <c r="B36" s="278" t="s">
        <v>28</v>
      </c>
      <c r="C36" s="279" t="s">
        <v>213</v>
      </c>
      <c r="D36" s="257" t="s">
        <v>4</v>
      </c>
      <c r="E36" s="303">
        <v>1724.88</v>
      </c>
      <c r="F36" s="304">
        <v>11.43</v>
      </c>
      <c r="G36" s="305">
        <f t="shared" si="1"/>
        <v>19715.38</v>
      </c>
      <c r="H36" s="306"/>
      <c r="K36" s="225"/>
      <c r="L36" s="225"/>
      <c r="M36" s="225"/>
      <c r="N36" s="225"/>
    </row>
    <row r="37" spans="1:14" ht="13.5" thickBot="1" x14ac:dyDescent="0.25">
      <c r="A37" s="258" t="s">
        <v>58</v>
      </c>
      <c r="B37" s="259"/>
      <c r="C37" s="260" t="s">
        <v>65</v>
      </c>
      <c r="D37" s="252" t="s">
        <v>92</v>
      </c>
      <c r="E37" s="301"/>
      <c r="F37" s="252"/>
      <c r="G37" s="302"/>
      <c r="H37" s="253">
        <f>SUM(G38:G43)</f>
        <v>35041.61</v>
      </c>
      <c r="K37" s="225"/>
      <c r="L37" s="225"/>
      <c r="M37" s="225"/>
      <c r="N37" s="225"/>
    </row>
    <row r="38" spans="1:14" x14ac:dyDescent="0.2">
      <c r="A38" s="254">
        <v>873000</v>
      </c>
      <c r="B38" s="255" t="s">
        <v>28</v>
      </c>
      <c r="C38" s="256" t="s">
        <v>74</v>
      </c>
      <c r="D38" s="257" t="s">
        <v>7</v>
      </c>
      <c r="E38" s="307">
        <v>400</v>
      </c>
      <c r="F38" s="307">
        <v>40.83</v>
      </c>
      <c r="G38" s="305">
        <f t="shared" ref="G38:G43" si="2">IF(ISBLANK(E38),0,ROUND(E38*F38,2))</f>
        <v>16332</v>
      </c>
      <c r="H38" s="306"/>
    </row>
    <row r="39" spans="1:14" x14ac:dyDescent="0.2">
      <c r="A39" s="254">
        <v>822000</v>
      </c>
      <c r="B39" s="255" t="s">
        <v>28</v>
      </c>
      <c r="C39" s="256" t="s">
        <v>73</v>
      </c>
      <c r="D39" s="257" t="s">
        <v>4</v>
      </c>
      <c r="E39" s="307">
        <v>381.15</v>
      </c>
      <c r="F39" s="307">
        <v>28.85</v>
      </c>
      <c r="G39" s="305">
        <f t="shared" si="2"/>
        <v>10996.18</v>
      </c>
      <c r="H39" s="306"/>
      <c r="K39" s="225"/>
      <c r="L39" s="225"/>
      <c r="M39" s="225"/>
      <c r="N39" s="225"/>
    </row>
    <row r="40" spans="1:14" x14ac:dyDescent="0.2">
      <c r="A40" s="254" t="s">
        <v>43</v>
      </c>
      <c r="B40" s="255" t="s">
        <v>28</v>
      </c>
      <c r="C40" s="256" t="s">
        <v>39</v>
      </c>
      <c r="D40" s="257" t="s">
        <v>4</v>
      </c>
      <c r="E40" s="307">
        <v>1.5</v>
      </c>
      <c r="F40" s="307">
        <v>645.82000000000005</v>
      </c>
      <c r="G40" s="305">
        <f t="shared" si="2"/>
        <v>968.73</v>
      </c>
      <c r="H40" s="306"/>
    </row>
    <row r="41" spans="1:14" x14ac:dyDescent="0.2">
      <c r="A41" s="254">
        <v>821300</v>
      </c>
      <c r="B41" s="255" t="s">
        <v>28</v>
      </c>
      <c r="C41" s="256" t="s">
        <v>40</v>
      </c>
      <c r="D41" s="257" t="s">
        <v>7</v>
      </c>
      <c r="E41" s="307">
        <v>4</v>
      </c>
      <c r="F41" s="307">
        <v>390.32</v>
      </c>
      <c r="G41" s="305">
        <f t="shared" si="2"/>
        <v>1561.28</v>
      </c>
      <c r="H41" s="306"/>
    </row>
    <row r="42" spans="1:14" x14ac:dyDescent="0.2">
      <c r="A42" s="254" t="s">
        <v>44</v>
      </c>
      <c r="B42" s="255" t="s">
        <v>28</v>
      </c>
      <c r="C42" s="256" t="s">
        <v>41</v>
      </c>
      <c r="D42" s="257" t="s">
        <v>7</v>
      </c>
      <c r="E42" s="307">
        <v>7</v>
      </c>
      <c r="F42" s="307">
        <v>517.16</v>
      </c>
      <c r="G42" s="305">
        <f t="shared" si="2"/>
        <v>3620.12</v>
      </c>
      <c r="H42" s="306"/>
      <c r="K42" s="225"/>
      <c r="L42" s="225"/>
      <c r="M42" s="225"/>
      <c r="N42" s="225"/>
    </row>
    <row r="43" spans="1:14" ht="13.5" thickBot="1" x14ac:dyDescent="0.25">
      <c r="A43" s="254" t="s">
        <v>196</v>
      </c>
      <c r="B43" s="255" t="s">
        <v>28</v>
      </c>
      <c r="C43" s="256" t="s">
        <v>42</v>
      </c>
      <c r="D43" s="257" t="s">
        <v>7</v>
      </c>
      <c r="E43" s="303">
        <v>3</v>
      </c>
      <c r="F43" s="304">
        <v>521.1</v>
      </c>
      <c r="G43" s="305">
        <f t="shared" si="2"/>
        <v>1563.3</v>
      </c>
      <c r="H43" s="306"/>
      <c r="K43" s="225"/>
      <c r="L43" s="225"/>
      <c r="M43" s="225"/>
      <c r="N43" s="225"/>
    </row>
    <row r="44" spans="1:14" ht="13.5" thickBot="1" x14ac:dyDescent="0.25">
      <c r="A44" s="258" t="s">
        <v>45</v>
      </c>
      <c r="B44" s="259"/>
      <c r="C44" s="260" t="s">
        <v>66</v>
      </c>
      <c r="D44" s="252" t="s">
        <v>92</v>
      </c>
      <c r="E44" s="301"/>
      <c r="F44" s="252"/>
      <c r="G44" s="302"/>
      <c r="H44" s="253">
        <f>SUM(G45:G45)</f>
        <v>24061.599999999999</v>
      </c>
    </row>
    <row r="45" spans="1:14" ht="13.5" thickBot="1" x14ac:dyDescent="0.25">
      <c r="A45" s="254">
        <v>844000</v>
      </c>
      <c r="B45" s="255" t="s">
        <v>28</v>
      </c>
      <c r="C45" s="256" t="s">
        <v>78</v>
      </c>
      <c r="D45" s="257" t="s">
        <v>7</v>
      </c>
      <c r="E45" s="307">
        <v>5</v>
      </c>
      <c r="F45" s="307">
        <v>4812.32</v>
      </c>
      <c r="G45" s="305">
        <f>IF(ISBLANK(E45),0,ROUND(E45*F45,2))</f>
        <v>24061.599999999999</v>
      </c>
      <c r="H45" s="306"/>
    </row>
    <row r="46" spans="1:14" ht="13.5" thickBot="1" x14ac:dyDescent="0.25">
      <c r="A46" s="258" t="s">
        <v>69</v>
      </c>
      <c r="B46" s="259"/>
      <c r="C46" s="260" t="s">
        <v>62</v>
      </c>
      <c r="D46" s="252" t="s">
        <v>92</v>
      </c>
      <c r="E46" s="301"/>
      <c r="F46" s="252"/>
      <c r="G46" s="302"/>
      <c r="H46" s="253">
        <f>SUM(G47:G65)</f>
        <v>260393.39</v>
      </c>
      <c r="K46" s="225"/>
      <c r="L46" s="225"/>
      <c r="M46" s="225"/>
      <c r="N46" s="225"/>
    </row>
    <row r="47" spans="1:14" x14ac:dyDescent="0.2">
      <c r="A47" s="254">
        <v>600300</v>
      </c>
      <c r="B47" s="255" t="s">
        <v>28</v>
      </c>
      <c r="C47" s="256" t="s">
        <v>46</v>
      </c>
      <c r="D47" s="257" t="s">
        <v>3</v>
      </c>
      <c r="E47" s="307">
        <v>721.31</v>
      </c>
      <c r="F47" s="307">
        <v>9.35</v>
      </c>
      <c r="G47" s="305">
        <f t="shared" ref="G47:G64" si="3">IF(ISBLANK(E47),0,ROUND(E47*F47,2))</f>
        <v>6744.25</v>
      </c>
      <c r="H47" s="306"/>
      <c r="K47" s="225"/>
      <c r="L47" s="225"/>
      <c r="M47" s="225"/>
      <c r="N47" s="225"/>
    </row>
    <row r="48" spans="1:14" x14ac:dyDescent="0.2">
      <c r="A48" s="254">
        <v>630400</v>
      </c>
      <c r="B48" s="255" t="s">
        <v>28</v>
      </c>
      <c r="C48" s="272" t="s">
        <v>47</v>
      </c>
      <c r="D48" s="257" t="s">
        <v>5</v>
      </c>
      <c r="E48" s="307">
        <v>128</v>
      </c>
      <c r="F48" s="307">
        <v>21.77</v>
      </c>
      <c r="G48" s="305">
        <f t="shared" si="3"/>
        <v>2786.56</v>
      </c>
      <c r="H48" s="306"/>
      <c r="K48" s="225"/>
      <c r="L48" s="225"/>
      <c r="M48" s="225"/>
      <c r="N48" s="225"/>
    </row>
    <row r="49" spans="1:14" x14ac:dyDescent="0.2">
      <c r="A49" s="254" t="s">
        <v>197</v>
      </c>
      <c r="B49" s="255" t="s">
        <v>28</v>
      </c>
      <c r="C49" s="256" t="s">
        <v>171</v>
      </c>
      <c r="D49" s="257" t="s">
        <v>3</v>
      </c>
      <c r="E49" s="307">
        <v>150.13999999999999</v>
      </c>
      <c r="F49" s="307">
        <v>31.65</v>
      </c>
      <c r="G49" s="305">
        <f t="shared" si="3"/>
        <v>4751.93</v>
      </c>
      <c r="H49" s="306"/>
      <c r="K49" s="225"/>
      <c r="L49" s="225"/>
      <c r="M49" s="225"/>
      <c r="N49" s="225"/>
    </row>
    <row r="50" spans="1:14" x14ac:dyDescent="0.2">
      <c r="A50" s="254" t="s">
        <v>187</v>
      </c>
      <c r="B50" s="255" t="s">
        <v>107</v>
      </c>
      <c r="C50" s="280" t="s">
        <v>186</v>
      </c>
      <c r="D50" s="257" t="s">
        <v>3</v>
      </c>
      <c r="E50" s="303">
        <v>1.89</v>
      </c>
      <c r="F50" s="304">
        <v>116.05</v>
      </c>
      <c r="G50" s="305">
        <f t="shared" si="3"/>
        <v>219.33</v>
      </c>
      <c r="H50" s="306"/>
    </row>
    <row r="51" spans="1:14" x14ac:dyDescent="0.2">
      <c r="A51" s="254">
        <v>620300</v>
      </c>
      <c r="B51" s="255" t="s">
        <v>28</v>
      </c>
      <c r="C51" s="256" t="s">
        <v>48</v>
      </c>
      <c r="D51" s="257" t="s">
        <v>7</v>
      </c>
      <c r="E51" s="307">
        <v>2</v>
      </c>
      <c r="F51" s="307">
        <v>2774.67</v>
      </c>
      <c r="G51" s="305">
        <f t="shared" si="3"/>
        <v>5549.34</v>
      </c>
      <c r="H51" s="306"/>
    </row>
    <row r="52" spans="1:14" x14ac:dyDescent="0.2">
      <c r="A52" s="254" t="s">
        <v>198</v>
      </c>
      <c r="B52" s="255" t="s">
        <v>28</v>
      </c>
      <c r="C52" s="256" t="s">
        <v>49</v>
      </c>
      <c r="D52" s="257" t="s">
        <v>5</v>
      </c>
      <c r="E52" s="307">
        <v>89</v>
      </c>
      <c r="F52" s="307">
        <v>89.25</v>
      </c>
      <c r="G52" s="305">
        <f t="shared" si="3"/>
        <v>7943.25</v>
      </c>
      <c r="H52" s="306"/>
      <c r="K52" s="225"/>
      <c r="L52" s="225"/>
      <c r="M52" s="225"/>
      <c r="N52" s="225"/>
    </row>
    <row r="53" spans="1:14" x14ac:dyDescent="0.2">
      <c r="A53" s="254" t="s">
        <v>200</v>
      </c>
      <c r="B53" s="255" t="s">
        <v>28</v>
      </c>
      <c r="C53" s="256" t="s">
        <v>50</v>
      </c>
      <c r="D53" s="257" t="s">
        <v>5</v>
      </c>
      <c r="E53" s="307">
        <v>48</v>
      </c>
      <c r="F53" s="307">
        <v>152.91</v>
      </c>
      <c r="G53" s="305">
        <f t="shared" si="3"/>
        <v>7339.68</v>
      </c>
      <c r="H53" s="306"/>
    </row>
    <row r="54" spans="1:14" x14ac:dyDescent="0.2">
      <c r="A54" s="254" t="s">
        <v>199</v>
      </c>
      <c r="B54" s="255" t="s">
        <v>28</v>
      </c>
      <c r="C54" s="256" t="s">
        <v>51</v>
      </c>
      <c r="D54" s="257" t="s">
        <v>5</v>
      </c>
      <c r="E54" s="307">
        <v>283</v>
      </c>
      <c r="F54" s="307">
        <v>213.02</v>
      </c>
      <c r="G54" s="305">
        <f t="shared" si="3"/>
        <v>60284.66</v>
      </c>
      <c r="H54" s="306"/>
    </row>
    <row r="55" spans="1:14" x14ac:dyDescent="0.2">
      <c r="A55" s="254" t="s">
        <v>201</v>
      </c>
      <c r="B55" s="255" t="s">
        <v>28</v>
      </c>
      <c r="C55" s="256" t="s">
        <v>52</v>
      </c>
      <c r="D55" s="257" t="s">
        <v>5</v>
      </c>
      <c r="E55" s="307">
        <v>100</v>
      </c>
      <c r="F55" s="307">
        <v>274.32</v>
      </c>
      <c r="G55" s="305">
        <f t="shared" si="3"/>
        <v>27432</v>
      </c>
      <c r="H55" s="306"/>
    </row>
    <row r="56" spans="1:14" x14ac:dyDescent="0.2">
      <c r="A56" s="254" t="s">
        <v>202</v>
      </c>
      <c r="B56" s="255" t="s">
        <v>28</v>
      </c>
      <c r="C56" s="256" t="s">
        <v>53</v>
      </c>
      <c r="D56" s="257" t="s">
        <v>5</v>
      </c>
      <c r="E56" s="307">
        <v>3</v>
      </c>
      <c r="F56" s="307">
        <v>532.57000000000005</v>
      </c>
      <c r="G56" s="305">
        <f t="shared" si="3"/>
        <v>1597.71</v>
      </c>
      <c r="H56" s="306"/>
    </row>
    <row r="57" spans="1:14" x14ac:dyDescent="0.2">
      <c r="A57" s="254" t="s">
        <v>10</v>
      </c>
      <c r="B57" s="255" t="s">
        <v>28</v>
      </c>
      <c r="C57" s="256" t="s">
        <v>54</v>
      </c>
      <c r="D57" s="257" t="s">
        <v>7</v>
      </c>
      <c r="E57" s="307">
        <v>6</v>
      </c>
      <c r="F57" s="307">
        <v>1138.1099999999999</v>
      </c>
      <c r="G57" s="305">
        <f t="shared" si="3"/>
        <v>6828.66</v>
      </c>
      <c r="H57" s="306"/>
    </row>
    <row r="58" spans="1:14" x14ac:dyDescent="0.2">
      <c r="A58" s="254" t="s">
        <v>11</v>
      </c>
      <c r="B58" s="255" t="s">
        <v>28</v>
      </c>
      <c r="C58" s="256" t="s">
        <v>55</v>
      </c>
      <c r="D58" s="257" t="s">
        <v>7</v>
      </c>
      <c r="E58" s="307">
        <v>7</v>
      </c>
      <c r="F58" s="307">
        <v>530.79999999999995</v>
      </c>
      <c r="G58" s="305">
        <f t="shared" si="3"/>
        <v>3715.6</v>
      </c>
      <c r="H58" s="306"/>
    </row>
    <row r="59" spans="1:14" x14ac:dyDescent="0.2">
      <c r="A59" s="254" t="s">
        <v>12</v>
      </c>
      <c r="B59" s="255" t="s">
        <v>28</v>
      </c>
      <c r="C59" s="256" t="s">
        <v>56</v>
      </c>
      <c r="D59" s="257" t="s">
        <v>7</v>
      </c>
      <c r="E59" s="307">
        <v>1</v>
      </c>
      <c r="F59" s="307">
        <v>815.44</v>
      </c>
      <c r="G59" s="305">
        <f t="shared" si="3"/>
        <v>815.44</v>
      </c>
      <c r="H59" s="306"/>
    </row>
    <row r="60" spans="1:14" x14ac:dyDescent="0.2">
      <c r="A60" s="254" t="s">
        <v>8</v>
      </c>
      <c r="B60" s="255" t="s">
        <v>28</v>
      </c>
      <c r="C60" s="256" t="s">
        <v>13</v>
      </c>
      <c r="D60" s="257" t="s">
        <v>7</v>
      </c>
      <c r="E60" s="307">
        <v>1</v>
      </c>
      <c r="F60" s="307">
        <v>2985.89</v>
      </c>
      <c r="G60" s="305">
        <f t="shared" si="3"/>
        <v>2985.89</v>
      </c>
      <c r="H60" s="306"/>
    </row>
    <row r="61" spans="1:14" x14ac:dyDescent="0.2">
      <c r="A61" s="277">
        <v>516200</v>
      </c>
      <c r="B61" s="278" t="s">
        <v>28</v>
      </c>
      <c r="C61" s="279" t="s">
        <v>33</v>
      </c>
      <c r="D61" s="257" t="s">
        <v>3</v>
      </c>
      <c r="E61" s="303">
        <v>414.83</v>
      </c>
      <c r="F61" s="304">
        <v>90.07</v>
      </c>
      <c r="G61" s="305">
        <f t="shared" si="3"/>
        <v>37363.74</v>
      </c>
      <c r="H61" s="306"/>
    </row>
    <row r="62" spans="1:14" x14ac:dyDescent="0.2">
      <c r="A62" s="277" t="s">
        <v>214</v>
      </c>
      <c r="B62" s="278" t="s">
        <v>28</v>
      </c>
      <c r="C62" s="281" t="s">
        <v>215</v>
      </c>
      <c r="D62" s="257" t="s">
        <v>5</v>
      </c>
      <c r="E62" s="307">
        <v>820</v>
      </c>
      <c r="F62" s="307">
        <v>68.349999999999994</v>
      </c>
      <c r="G62" s="315">
        <f t="shared" si="3"/>
        <v>56047</v>
      </c>
      <c r="H62" s="306"/>
    </row>
    <row r="63" spans="1:14" x14ac:dyDescent="0.2">
      <c r="A63" s="277" t="s">
        <v>216</v>
      </c>
      <c r="B63" s="278" t="s">
        <v>28</v>
      </c>
      <c r="C63" s="281" t="s">
        <v>217</v>
      </c>
      <c r="D63" s="257" t="s">
        <v>5</v>
      </c>
      <c r="E63" s="307">
        <v>45</v>
      </c>
      <c r="F63" s="307">
        <v>272.25</v>
      </c>
      <c r="G63" s="305">
        <f t="shared" si="3"/>
        <v>12251.25</v>
      </c>
      <c r="H63" s="306"/>
    </row>
    <row r="64" spans="1:14" ht="13.5" thickBot="1" x14ac:dyDescent="0.25">
      <c r="A64" s="277"/>
      <c r="B64" s="278" t="s">
        <v>222</v>
      </c>
      <c r="C64" s="281" t="s">
        <v>218</v>
      </c>
      <c r="D64" s="257" t="s">
        <v>7</v>
      </c>
      <c r="E64" s="307">
        <v>10</v>
      </c>
      <c r="F64" s="307">
        <v>1573.71</v>
      </c>
      <c r="G64" s="305">
        <f t="shared" si="3"/>
        <v>15737.1</v>
      </c>
      <c r="H64" s="306"/>
    </row>
    <row r="65" spans="1:14" ht="34.5" thickBot="1" x14ac:dyDescent="0.25">
      <c r="A65" s="258" t="s">
        <v>79</v>
      </c>
      <c r="B65" s="259"/>
      <c r="C65" s="282" t="s">
        <v>203</v>
      </c>
      <c r="D65" s="252" t="s">
        <v>92</v>
      </c>
      <c r="E65" s="301"/>
      <c r="F65" s="252"/>
      <c r="G65" s="302"/>
      <c r="H65" s="253">
        <f>SUM(G66:G75)</f>
        <v>30467.480000000003</v>
      </c>
      <c r="K65" s="225"/>
      <c r="L65" s="225"/>
      <c r="M65" s="225"/>
      <c r="N65" s="225"/>
    </row>
    <row r="66" spans="1:14" s="3" customFormat="1" x14ac:dyDescent="0.2">
      <c r="A66" s="254" t="s">
        <v>95</v>
      </c>
      <c r="B66" s="255" t="s">
        <v>91</v>
      </c>
      <c r="C66" s="256" t="s">
        <v>80</v>
      </c>
      <c r="D66" s="257" t="s">
        <v>7</v>
      </c>
      <c r="E66" s="307">
        <v>8</v>
      </c>
      <c r="F66" s="307">
        <v>142.38</v>
      </c>
      <c r="G66" s="305">
        <f t="shared" ref="G66:G75" si="4">IF(ISBLANK(E66),0,ROUND(E66*F66,2))</f>
        <v>1139.04</v>
      </c>
      <c r="H66" s="306"/>
      <c r="I66" s="2"/>
      <c r="J66" s="2"/>
      <c r="K66" s="225"/>
      <c r="L66" s="225"/>
      <c r="M66" s="225"/>
      <c r="N66" s="225"/>
    </row>
    <row r="67" spans="1:14" s="3" customFormat="1" x14ac:dyDescent="0.2">
      <c r="A67" s="254" t="s">
        <v>95</v>
      </c>
      <c r="B67" s="255" t="s">
        <v>91</v>
      </c>
      <c r="C67" s="256" t="s">
        <v>81</v>
      </c>
      <c r="D67" s="257" t="s">
        <v>7</v>
      </c>
      <c r="E67" s="307">
        <v>16</v>
      </c>
      <c r="F67" s="307">
        <v>142.38</v>
      </c>
      <c r="G67" s="305">
        <f t="shared" si="4"/>
        <v>2278.08</v>
      </c>
      <c r="H67" s="306"/>
      <c r="I67" s="2"/>
      <c r="J67" s="2"/>
      <c r="K67" s="225"/>
      <c r="L67" s="225"/>
      <c r="M67" s="225"/>
      <c r="N67" s="225"/>
    </row>
    <row r="68" spans="1:14" s="3" customFormat="1" x14ac:dyDescent="0.2">
      <c r="A68" s="254" t="s">
        <v>96</v>
      </c>
      <c r="B68" s="255" t="s">
        <v>91</v>
      </c>
      <c r="C68" s="256" t="s">
        <v>82</v>
      </c>
      <c r="D68" s="257" t="s">
        <v>7</v>
      </c>
      <c r="E68" s="307">
        <v>16</v>
      </c>
      <c r="F68" s="307">
        <v>145.16</v>
      </c>
      <c r="G68" s="305">
        <f t="shared" si="4"/>
        <v>2322.56</v>
      </c>
      <c r="H68" s="306"/>
      <c r="I68" s="2"/>
      <c r="J68" s="2"/>
      <c r="K68" s="225"/>
      <c r="L68" s="225"/>
      <c r="M68" s="225"/>
      <c r="N68" s="225"/>
    </row>
    <row r="69" spans="1:14" s="3" customFormat="1" x14ac:dyDescent="0.2">
      <c r="A69" s="254" t="s">
        <v>83</v>
      </c>
      <c r="B69" s="255" t="s">
        <v>97</v>
      </c>
      <c r="C69" s="272" t="s">
        <v>84</v>
      </c>
      <c r="D69" s="257" t="s">
        <v>7</v>
      </c>
      <c r="E69" s="307">
        <v>16</v>
      </c>
      <c r="F69" s="307">
        <v>95.71</v>
      </c>
      <c r="G69" s="305">
        <f t="shared" si="4"/>
        <v>1531.36</v>
      </c>
      <c r="H69" s="306"/>
      <c r="I69" s="2"/>
      <c r="J69" s="2"/>
      <c r="K69" s="225"/>
      <c r="L69" s="225"/>
      <c r="M69" s="225"/>
      <c r="N69" s="225"/>
    </row>
    <row r="70" spans="1:14" s="3" customFormat="1" x14ac:dyDescent="0.2">
      <c r="A70" s="254" t="s">
        <v>108</v>
      </c>
      <c r="B70" s="255" t="s">
        <v>91</v>
      </c>
      <c r="C70" s="272" t="s">
        <v>85</v>
      </c>
      <c r="D70" s="257" t="s">
        <v>7</v>
      </c>
      <c r="E70" s="307">
        <v>16</v>
      </c>
      <c r="F70" s="307">
        <v>172.41</v>
      </c>
      <c r="G70" s="305">
        <f t="shared" si="4"/>
        <v>2758.56</v>
      </c>
      <c r="H70" s="306"/>
      <c r="I70" s="2"/>
      <c r="J70" s="2"/>
      <c r="K70" s="225"/>
      <c r="L70" s="225"/>
      <c r="M70" s="225"/>
      <c r="N70" s="225"/>
    </row>
    <row r="71" spans="1:14" s="3" customFormat="1" x14ac:dyDescent="0.2">
      <c r="A71" s="254" t="s">
        <v>86</v>
      </c>
      <c r="B71" s="255" t="s">
        <v>97</v>
      </c>
      <c r="C71" s="256" t="s">
        <v>87</v>
      </c>
      <c r="D71" s="257" t="s">
        <v>7</v>
      </c>
      <c r="E71" s="307">
        <v>16</v>
      </c>
      <c r="F71" s="307">
        <v>100.86</v>
      </c>
      <c r="G71" s="305">
        <f t="shared" si="4"/>
        <v>1613.76</v>
      </c>
      <c r="H71" s="306"/>
      <c r="I71" s="2"/>
      <c r="J71" s="2"/>
      <c r="K71" s="225"/>
      <c r="L71" s="225"/>
      <c r="M71" s="225"/>
      <c r="N71" s="225"/>
    </row>
    <row r="72" spans="1:14" s="3" customFormat="1" x14ac:dyDescent="0.2">
      <c r="A72" s="254" t="s">
        <v>88</v>
      </c>
      <c r="B72" s="255" t="s">
        <v>97</v>
      </c>
      <c r="C72" s="256" t="s">
        <v>89</v>
      </c>
      <c r="D72" s="257" t="s">
        <v>7</v>
      </c>
      <c r="E72" s="307">
        <v>16</v>
      </c>
      <c r="F72" s="307">
        <v>82.19</v>
      </c>
      <c r="G72" s="305">
        <f t="shared" si="4"/>
        <v>1315.04</v>
      </c>
      <c r="H72" s="306"/>
      <c r="I72" s="2"/>
      <c r="J72" s="2"/>
      <c r="K72" s="225"/>
      <c r="L72" s="225"/>
      <c r="M72" s="225"/>
      <c r="N72" s="225"/>
    </row>
    <row r="73" spans="1:14" s="3" customFormat="1" x14ac:dyDescent="0.2">
      <c r="A73" s="254" t="s">
        <v>170</v>
      </c>
      <c r="B73" s="255" t="s">
        <v>97</v>
      </c>
      <c r="C73" s="256" t="s">
        <v>204</v>
      </c>
      <c r="D73" s="257" t="s">
        <v>7</v>
      </c>
      <c r="E73" s="307">
        <v>16</v>
      </c>
      <c r="F73" s="307">
        <v>221.99</v>
      </c>
      <c r="G73" s="305">
        <f t="shared" si="4"/>
        <v>3551.84</v>
      </c>
      <c r="H73" s="306"/>
      <c r="I73" s="2"/>
      <c r="J73" s="2"/>
      <c r="K73" s="225"/>
      <c r="L73" s="225"/>
      <c r="M73" s="225"/>
      <c r="N73" s="225"/>
    </row>
    <row r="74" spans="1:14" s="3" customFormat="1" x14ac:dyDescent="0.2">
      <c r="A74" s="276" t="s">
        <v>99</v>
      </c>
      <c r="B74" s="255" t="s">
        <v>91</v>
      </c>
      <c r="C74" s="256" t="s">
        <v>205</v>
      </c>
      <c r="D74" s="257" t="s">
        <v>7</v>
      </c>
      <c r="E74" s="307">
        <v>16</v>
      </c>
      <c r="F74" s="307">
        <v>134.43</v>
      </c>
      <c r="G74" s="305">
        <f t="shared" si="4"/>
        <v>2150.88</v>
      </c>
      <c r="H74" s="306"/>
      <c r="I74" s="2"/>
      <c r="J74" s="2"/>
      <c r="K74" s="225"/>
      <c r="L74" s="225"/>
      <c r="M74" s="225"/>
      <c r="N74" s="225"/>
    </row>
    <row r="75" spans="1:14" s="3" customFormat="1" ht="13.5" thickBot="1" x14ac:dyDescent="0.25">
      <c r="A75" s="254" t="s">
        <v>98</v>
      </c>
      <c r="B75" s="255" t="s">
        <v>91</v>
      </c>
      <c r="C75" s="256" t="s">
        <v>206</v>
      </c>
      <c r="D75" s="257" t="s">
        <v>90</v>
      </c>
      <c r="E75" s="307">
        <v>2</v>
      </c>
      <c r="F75" s="307">
        <v>5903.18</v>
      </c>
      <c r="G75" s="305">
        <f t="shared" si="4"/>
        <v>11806.36</v>
      </c>
      <c r="H75" s="306"/>
      <c r="I75" s="2"/>
      <c r="J75" s="2"/>
      <c r="K75" s="225"/>
      <c r="L75" s="225"/>
      <c r="M75" s="225"/>
      <c r="N75" s="225"/>
    </row>
    <row r="76" spans="1:14" ht="13.5" thickBot="1" x14ac:dyDescent="0.25">
      <c r="A76" s="316" t="s">
        <v>14</v>
      </c>
      <c r="B76" s="317"/>
      <c r="C76" s="318" t="s">
        <v>76</v>
      </c>
      <c r="D76" s="319"/>
      <c r="E76" s="320"/>
      <c r="F76" s="321"/>
      <c r="G76" s="322">
        <f>SUBTOTAL(9,G7:G75)</f>
        <v>1158637.0000000007</v>
      </c>
      <c r="H76" s="322">
        <f>SUBTOTAL(9,H7:H75)</f>
        <v>1158637</v>
      </c>
    </row>
    <row r="77" spans="1:14" x14ac:dyDescent="0.2">
      <c r="A77" s="24"/>
      <c r="B77" s="3"/>
    </row>
    <row r="78" spans="1:14" x14ac:dyDescent="0.2">
      <c r="A78" s="24"/>
      <c r="B78" s="3"/>
    </row>
    <row r="79" spans="1:14" x14ac:dyDescent="0.2">
      <c r="A79" s="24"/>
      <c r="B79" s="3"/>
    </row>
    <row r="80" spans="1:14" x14ac:dyDescent="0.2">
      <c r="A80" s="24"/>
      <c r="B80" s="3"/>
    </row>
    <row r="81" spans="1:16" x14ac:dyDescent="0.2">
      <c r="A81" s="24"/>
      <c r="B81" s="3"/>
    </row>
    <row r="82" spans="1:16" s="3" customFormat="1" x14ac:dyDescent="0.2">
      <c r="A82" s="24"/>
      <c r="I82" s="2"/>
      <c r="J82" s="2"/>
      <c r="K82" s="2"/>
      <c r="L82" s="2"/>
      <c r="M82" s="2"/>
      <c r="N82" s="2"/>
      <c r="O82" s="2"/>
      <c r="P82" s="2"/>
    </row>
    <row r="83" spans="1:16" s="3" customFormat="1" x14ac:dyDescent="0.2">
      <c r="A83" s="24"/>
      <c r="C83" s="22"/>
      <c r="I83" s="2"/>
      <c r="J83" s="2"/>
      <c r="K83" s="2"/>
      <c r="L83" s="2"/>
      <c r="M83" s="2"/>
      <c r="N83" s="2"/>
      <c r="O83" s="2"/>
      <c r="P83" s="2"/>
    </row>
    <row r="84" spans="1:16" s="3" customFormat="1" x14ac:dyDescent="0.2">
      <c r="A84" s="24"/>
      <c r="I84" s="2"/>
      <c r="J84" s="2"/>
      <c r="K84" s="2"/>
      <c r="L84" s="2"/>
      <c r="M84" s="2"/>
      <c r="N84" s="2"/>
      <c r="O84" s="2"/>
      <c r="P84" s="2"/>
    </row>
    <row r="85" spans="1:16" s="3" customFormat="1" x14ac:dyDescent="0.2">
      <c r="A85" s="24"/>
      <c r="I85" s="2"/>
      <c r="J85" s="2"/>
      <c r="K85" s="2"/>
      <c r="L85" s="2"/>
      <c r="M85" s="2"/>
      <c r="N85" s="2"/>
      <c r="O85" s="2"/>
      <c r="P85" s="2"/>
    </row>
    <row r="86" spans="1:16" s="3" customFormat="1" x14ac:dyDescent="0.2">
      <c r="A86" s="24"/>
      <c r="I86" s="2"/>
      <c r="J86" s="2"/>
      <c r="K86" s="2"/>
      <c r="L86" s="2"/>
      <c r="M86" s="2"/>
      <c r="N86" s="2"/>
      <c r="O86" s="2"/>
      <c r="P86" s="2"/>
    </row>
    <row r="87" spans="1:16" s="3" customFormat="1" x14ac:dyDescent="0.2">
      <c r="A87" s="24"/>
      <c r="I87" s="2"/>
      <c r="J87" s="2"/>
      <c r="K87" s="2"/>
      <c r="L87" s="2"/>
      <c r="M87" s="2"/>
      <c r="N87" s="2"/>
      <c r="O87" s="2"/>
      <c r="P87" s="2"/>
    </row>
    <row r="88" spans="1:16" s="3" customFormat="1" x14ac:dyDescent="0.2">
      <c r="A88" s="24"/>
      <c r="I88" s="2"/>
      <c r="J88" s="2"/>
      <c r="K88" s="2"/>
      <c r="L88" s="2"/>
      <c r="M88" s="2"/>
      <c r="N88" s="2"/>
      <c r="O88" s="2"/>
      <c r="P88" s="2"/>
    </row>
    <row r="89" spans="1:16" s="3" customFormat="1" x14ac:dyDescent="0.2">
      <c r="A89" s="24"/>
      <c r="I89" s="2"/>
      <c r="J89" s="2"/>
      <c r="K89" s="2"/>
      <c r="L89" s="2"/>
      <c r="M89" s="2"/>
      <c r="N89" s="2"/>
      <c r="O89" s="2"/>
      <c r="P89" s="2"/>
    </row>
    <row r="90" spans="1:16" s="3" customFormat="1" x14ac:dyDescent="0.2">
      <c r="A90" s="24"/>
      <c r="I90" s="2"/>
      <c r="J90" s="2"/>
      <c r="K90" s="2"/>
      <c r="L90" s="2"/>
      <c r="M90" s="2"/>
      <c r="N90" s="2"/>
      <c r="O90" s="2"/>
      <c r="P90" s="2"/>
    </row>
    <row r="91" spans="1:16" s="3" customFormat="1" x14ac:dyDescent="0.2">
      <c r="A91" s="24"/>
      <c r="I91" s="2"/>
      <c r="J91" s="2"/>
      <c r="K91" s="2"/>
      <c r="L91" s="2"/>
      <c r="M91" s="2"/>
      <c r="N91" s="2"/>
      <c r="O91" s="2"/>
      <c r="P91" s="2"/>
    </row>
    <row r="92" spans="1:16" s="3" customFormat="1" x14ac:dyDescent="0.2">
      <c r="A92" s="24"/>
      <c r="I92" s="2"/>
      <c r="J92" s="2"/>
      <c r="K92" s="2"/>
      <c r="L92" s="2"/>
      <c r="M92" s="2"/>
      <c r="N92" s="2"/>
      <c r="O92" s="2"/>
      <c r="P92" s="2"/>
    </row>
    <row r="93" spans="1:16" s="3" customFormat="1" x14ac:dyDescent="0.2">
      <c r="A93" s="24"/>
      <c r="I93" s="2"/>
      <c r="J93" s="2"/>
      <c r="K93" s="2"/>
      <c r="L93" s="2"/>
      <c r="M93" s="2"/>
      <c r="N93" s="2"/>
      <c r="O93" s="2"/>
      <c r="P93" s="2"/>
    </row>
    <row r="94" spans="1:16" s="3" customFormat="1" x14ac:dyDescent="0.2">
      <c r="A94" s="24"/>
      <c r="I94" s="2"/>
      <c r="J94" s="2"/>
      <c r="K94" s="2"/>
      <c r="L94" s="2"/>
      <c r="M94" s="2"/>
      <c r="N94" s="2"/>
      <c r="O94" s="2"/>
      <c r="P94" s="2"/>
    </row>
    <row r="95" spans="1:16" s="3" customFormat="1" x14ac:dyDescent="0.2">
      <c r="A95" s="24"/>
      <c r="I95" s="2"/>
      <c r="J95" s="2"/>
      <c r="K95" s="2"/>
      <c r="L95" s="2"/>
      <c r="M95" s="2"/>
      <c r="N95" s="2"/>
      <c r="O95" s="2"/>
      <c r="P95" s="2"/>
    </row>
    <row r="96" spans="1:16" s="3" customFormat="1" x14ac:dyDescent="0.2">
      <c r="A96" s="24"/>
      <c r="I96" s="2"/>
      <c r="J96" s="2"/>
      <c r="K96" s="2"/>
      <c r="L96" s="2"/>
      <c r="M96" s="2"/>
      <c r="N96" s="2"/>
      <c r="O96" s="2"/>
      <c r="P96" s="2"/>
    </row>
    <row r="97" spans="1:16" s="3" customFormat="1" x14ac:dyDescent="0.2">
      <c r="A97" s="24"/>
      <c r="I97" s="2"/>
      <c r="J97" s="2"/>
      <c r="K97" s="2"/>
      <c r="L97" s="2"/>
      <c r="M97" s="2"/>
      <c r="N97" s="2"/>
      <c r="O97" s="2"/>
      <c r="P97" s="2"/>
    </row>
    <row r="98" spans="1:16" s="3" customFormat="1" x14ac:dyDescent="0.2">
      <c r="A98" s="24"/>
      <c r="I98" s="2"/>
      <c r="J98" s="2"/>
      <c r="K98" s="2"/>
      <c r="L98" s="2"/>
      <c r="M98" s="2"/>
      <c r="N98" s="2"/>
      <c r="O98" s="2"/>
      <c r="P98" s="2"/>
    </row>
    <row r="99" spans="1:16" s="3" customFormat="1" x14ac:dyDescent="0.2">
      <c r="A99" s="24"/>
      <c r="I99" s="2"/>
      <c r="J99" s="2"/>
      <c r="K99" s="2"/>
      <c r="L99" s="2"/>
      <c r="M99" s="2"/>
      <c r="N99" s="2"/>
      <c r="O99" s="2"/>
      <c r="P99" s="2"/>
    </row>
    <row r="100" spans="1:16" s="3" customFormat="1" x14ac:dyDescent="0.2">
      <c r="A100" s="24"/>
      <c r="I100" s="2"/>
      <c r="J100" s="2"/>
      <c r="K100" s="2"/>
      <c r="L100" s="2"/>
      <c r="M100" s="2"/>
      <c r="N100" s="2"/>
      <c r="O100" s="2"/>
      <c r="P100" s="2"/>
    </row>
    <row r="101" spans="1:16" s="3" customFormat="1" x14ac:dyDescent="0.2">
      <c r="A101" s="24"/>
      <c r="I101" s="2"/>
      <c r="J101" s="2"/>
      <c r="K101" s="2"/>
      <c r="L101" s="2"/>
      <c r="M101" s="2"/>
      <c r="N101" s="2"/>
      <c r="O101" s="2"/>
      <c r="P101" s="2"/>
    </row>
    <row r="102" spans="1:16" s="3" customFormat="1" x14ac:dyDescent="0.2">
      <c r="A102" s="24"/>
      <c r="I102" s="2"/>
      <c r="J102" s="2"/>
      <c r="K102" s="2"/>
      <c r="L102" s="2"/>
      <c r="M102" s="2"/>
      <c r="N102" s="2"/>
      <c r="O102" s="2"/>
      <c r="P102" s="2"/>
    </row>
    <row r="103" spans="1:16" s="3" customFormat="1" x14ac:dyDescent="0.2">
      <c r="A103" s="24"/>
      <c r="I103" s="2"/>
      <c r="J103" s="2"/>
      <c r="K103" s="2"/>
      <c r="L103" s="2"/>
      <c r="M103" s="2"/>
      <c r="N103" s="2"/>
      <c r="O103" s="2"/>
      <c r="P103" s="2"/>
    </row>
    <row r="104" spans="1:16" s="3" customFormat="1" x14ac:dyDescent="0.2">
      <c r="A104" s="24"/>
      <c r="I104" s="2"/>
      <c r="J104" s="2"/>
      <c r="K104" s="2"/>
      <c r="L104" s="2"/>
      <c r="M104" s="2"/>
      <c r="N104" s="2"/>
      <c r="O104" s="2"/>
      <c r="P104" s="2"/>
    </row>
    <row r="105" spans="1:16" s="3" customFormat="1" x14ac:dyDescent="0.2">
      <c r="A105" s="24"/>
      <c r="I105" s="2"/>
      <c r="J105" s="2"/>
      <c r="K105" s="2"/>
      <c r="L105" s="2"/>
      <c r="M105" s="2"/>
      <c r="N105" s="2"/>
      <c r="O105" s="2"/>
      <c r="P105" s="2"/>
    </row>
    <row r="106" spans="1:16" s="3" customFormat="1" x14ac:dyDescent="0.2">
      <c r="A106" s="24"/>
      <c r="I106" s="2"/>
      <c r="J106" s="2"/>
      <c r="K106" s="2"/>
      <c r="L106" s="2"/>
      <c r="M106" s="2"/>
      <c r="N106" s="2"/>
      <c r="O106" s="2"/>
      <c r="P106" s="2"/>
    </row>
    <row r="107" spans="1:16" s="3" customFormat="1" x14ac:dyDescent="0.2">
      <c r="A107" s="24"/>
      <c r="I107" s="2"/>
      <c r="J107" s="2"/>
      <c r="K107" s="2"/>
      <c r="L107" s="2"/>
      <c r="M107" s="2"/>
      <c r="N107" s="2"/>
      <c r="O107" s="2"/>
      <c r="P107" s="2"/>
    </row>
    <row r="108" spans="1:16" s="3" customFormat="1" x14ac:dyDescent="0.2">
      <c r="A108" s="24"/>
      <c r="I108" s="2"/>
      <c r="J108" s="2"/>
      <c r="K108" s="2"/>
      <c r="L108" s="2"/>
      <c r="M108" s="2"/>
      <c r="N108" s="2"/>
      <c r="O108" s="2"/>
      <c r="P108" s="2"/>
    </row>
    <row r="109" spans="1:16" s="3" customFormat="1" x14ac:dyDescent="0.2">
      <c r="A109" s="24"/>
      <c r="I109" s="2"/>
      <c r="J109" s="2"/>
      <c r="K109" s="2"/>
      <c r="L109" s="2"/>
      <c r="M109" s="2"/>
      <c r="N109" s="2"/>
      <c r="O109" s="2"/>
      <c r="P109" s="2"/>
    </row>
    <row r="110" spans="1:16" s="3" customFormat="1" x14ac:dyDescent="0.2">
      <c r="A110" s="24"/>
      <c r="I110" s="2"/>
      <c r="J110" s="2"/>
      <c r="K110" s="2"/>
      <c r="L110" s="2"/>
      <c r="M110" s="2"/>
      <c r="N110" s="2"/>
      <c r="O110" s="2"/>
      <c r="P110" s="2"/>
    </row>
    <row r="111" spans="1:16" s="3" customFormat="1" x14ac:dyDescent="0.2">
      <c r="A111" s="24"/>
      <c r="I111" s="2"/>
      <c r="J111" s="2"/>
      <c r="K111" s="2"/>
      <c r="L111" s="2"/>
      <c r="M111" s="2"/>
      <c r="N111" s="2"/>
      <c r="O111" s="2"/>
      <c r="P111" s="2"/>
    </row>
    <row r="112" spans="1:16" s="3" customFormat="1" x14ac:dyDescent="0.2">
      <c r="A112" s="24"/>
      <c r="I112" s="2"/>
      <c r="J112" s="2"/>
      <c r="K112" s="2"/>
      <c r="L112" s="2"/>
      <c r="M112" s="2"/>
      <c r="N112" s="2"/>
      <c r="O112" s="2"/>
      <c r="P112" s="2"/>
    </row>
    <row r="113" spans="1:16" s="3" customFormat="1" x14ac:dyDescent="0.2">
      <c r="A113" s="24"/>
      <c r="I113" s="2"/>
      <c r="J113" s="2"/>
      <c r="K113" s="2"/>
      <c r="L113" s="2"/>
      <c r="M113" s="2"/>
      <c r="N113" s="2"/>
      <c r="O113" s="2"/>
      <c r="P113" s="2"/>
    </row>
    <row r="114" spans="1:16" s="3" customFormat="1" x14ac:dyDescent="0.2">
      <c r="A114" s="24"/>
      <c r="I114" s="2"/>
      <c r="J114" s="2"/>
      <c r="K114" s="2"/>
      <c r="L114" s="2"/>
      <c r="M114" s="2"/>
      <c r="N114" s="2"/>
      <c r="O114" s="2"/>
      <c r="P114" s="2"/>
    </row>
    <row r="115" spans="1:16" s="3" customFormat="1" x14ac:dyDescent="0.2">
      <c r="A115" s="24"/>
      <c r="I115" s="2"/>
      <c r="J115" s="2"/>
      <c r="K115" s="2"/>
      <c r="L115" s="2"/>
      <c r="M115" s="2"/>
      <c r="N115" s="2"/>
      <c r="O115" s="2"/>
      <c r="P115" s="2"/>
    </row>
    <row r="116" spans="1:16" s="3" customFormat="1" x14ac:dyDescent="0.2">
      <c r="A116" s="24"/>
      <c r="I116" s="2"/>
      <c r="J116" s="2"/>
      <c r="K116" s="2"/>
      <c r="L116" s="2"/>
      <c r="M116" s="2"/>
      <c r="N116" s="2"/>
      <c r="O116" s="2"/>
      <c r="P116" s="2"/>
    </row>
    <row r="117" spans="1:16" s="3" customFormat="1" x14ac:dyDescent="0.2">
      <c r="A117" s="24"/>
      <c r="I117" s="2"/>
      <c r="J117" s="2"/>
      <c r="K117" s="2"/>
      <c r="L117" s="2"/>
      <c r="M117" s="2"/>
      <c r="N117" s="2"/>
      <c r="O117" s="2"/>
      <c r="P117" s="2"/>
    </row>
    <row r="118" spans="1:16" s="3" customFormat="1" x14ac:dyDescent="0.2">
      <c r="A118" s="24"/>
      <c r="I118" s="2"/>
      <c r="J118" s="2"/>
      <c r="K118" s="2"/>
      <c r="L118" s="2"/>
      <c r="M118" s="2"/>
      <c r="N118" s="2"/>
      <c r="O118" s="2"/>
      <c r="P118" s="2"/>
    </row>
    <row r="119" spans="1:16" s="3" customFormat="1" x14ac:dyDescent="0.2">
      <c r="A119" s="24"/>
      <c r="I119" s="2"/>
      <c r="J119" s="2"/>
      <c r="K119" s="2"/>
      <c r="L119" s="2"/>
      <c r="M119" s="2"/>
      <c r="N119" s="2"/>
      <c r="O119" s="2"/>
      <c r="P119" s="2"/>
    </row>
    <row r="120" spans="1:16" s="3" customFormat="1" x14ac:dyDescent="0.2">
      <c r="A120" s="24"/>
      <c r="I120" s="2"/>
      <c r="J120" s="2"/>
      <c r="K120" s="2"/>
      <c r="L120" s="2"/>
      <c r="M120" s="2"/>
      <c r="N120" s="2"/>
      <c r="O120" s="2"/>
      <c r="P120" s="2"/>
    </row>
    <row r="121" spans="1:16" s="3" customFormat="1" x14ac:dyDescent="0.2">
      <c r="A121" s="24"/>
      <c r="I121" s="2"/>
      <c r="J121" s="2"/>
      <c r="K121" s="2"/>
      <c r="L121" s="2"/>
      <c r="M121" s="2"/>
      <c r="N121" s="2"/>
      <c r="O121" s="2"/>
      <c r="P121" s="2"/>
    </row>
    <row r="122" spans="1:16" s="3" customFormat="1" x14ac:dyDescent="0.2">
      <c r="A122" s="24"/>
      <c r="I122" s="2"/>
      <c r="J122" s="2"/>
      <c r="K122" s="2"/>
      <c r="L122" s="2"/>
      <c r="M122" s="2"/>
      <c r="N122" s="2"/>
      <c r="O122" s="2"/>
      <c r="P122" s="2"/>
    </row>
    <row r="123" spans="1:16" s="3" customFormat="1" x14ac:dyDescent="0.2">
      <c r="A123" s="24"/>
      <c r="I123" s="2"/>
      <c r="J123" s="2"/>
      <c r="K123" s="2"/>
      <c r="L123" s="2"/>
      <c r="M123" s="2"/>
      <c r="N123" s="2"/>
      <c r="O123" s="2"/>
      <c r="P123" s="2"/>
    </row>
    <row r="124" spans="1:16" s="3" customFormat="1" x14ac:dyDescent="0.2">
      <c r="A124" s="24"/>
      <c r="I124" s="2"/>
      <c r="J124" s="2"/>
      <c r="K124" s="2"/>
      <c r="L124" s="2"/>
      <c r="M124" s="2"/>
      <c r="N124" s="2"/>
      <c r="O124" s="2"/>
      <c r="P124" s="2"/>
    </row>
    <row r="125" spans="1:16" s="3" customFormat="1" x14ac:dyDescent="0.2">
      <c r="A125" s="24"/>
      <c r="I125" s="2"/>
      <c r="J125" s="2"/>
      <c r="K125" s="2"/>
      <c r="L125" s="2"/>
      <c r="M125" s="2"/>
      <c r="N125" s="2"/>
      <c r="O125" s="2"/>
      <c r="P125" s="2"/>
    </row>
    <row r="126" spans="1:16" s="3" customFormat="1" x14ac:dyDescent="0.2">
      <c r="A126" s="24"/>
      <c r="I126" s="2"/>
      <c r="J126" s="2"/>
      <c r="K126" s="2"/>
      <c r="L126" s="2"/>
      <c r="M126" s="2"/>
      <c r="N126" s="2"/>
      <c r="O126" s="2"/>
      <c r="P126" s="2"/>
    </row>
    <row r="127" spans="1:16" s="3" customFormat="1" x14ac:dyDescent="0.2">
      <c r="A127" s="24"/>
      <c r="I127" s="2"/>
      <c r="J127" s="2"/>
      <c r="K127" s="2"/>
      <c r="L127" s="2"/>
      <c r="M127" s="2"/>
      <c r="N127" s="2"/>
      <c r="O127" s="2"/>
      <c r="P127" s="2"/>
    </row>
    <row r="128" spans="1:16" s="3" customFormat="1" x14ac:dyDescent="0.2">
      <c r="A128" s="24"/>
      <c r="I128" s="2"/>
      <c r="J128" s="2"/>
      <c r="K128" s="2"/>
      <c r="L128" s="2"/>
      <c r="M128" s="2"/>
      <c r="N128" s="2"/>
      <c r="O128" s="2"/>
      <c r="P128" s="2"/>
    </row>
    <row r="129" spans="1:16" s="3" customFormat="1" x14ac:dyDescent="0.2">
      <c r="A129" s="24"/>
      <c r="I129" s="2"/>
      <c r="J129" s="2"/>
      <c r="K129" s="2"/>
      <c r="L129" s="2"/>
      <c r="M129" s="2"/>
      <c r="N129" s="2"/>
      <c r="O129" s="2"/>
      <c r="P129" s="2"/>
    </row>
    <row r="130" spans="1:16" s="3" customFormat="1" x14ac:dyDescent="0.2">
      <c r="A130" s="24"/>
      <c r="I130" s="2"/>
      <c r="J130" s="2"/>
      <c r="K130" s="2"/>
      <c r="L130" s="2"/>
      <c r="M130" s="2"/>
      <c r="N130" s="2"/>
      <c r="O130" s="2"/>
      <c r="P130" s="2"/>
    </row>
    <row r="131" spans="1:16" s="3" customFormat="1" x14ac:dyDescent="0.2">
      <c r="A131" s="24"/>
      <c r="I131" s="2"/>
      <c r="J131" s="2"/>
      <c r="K131" s="2"/>
      <c r="L131" s="2"/>
      <c r="M131" s="2"/>
      <c r="N131" s="2"/>
      <c r="O131" s="2"/>
      <c r="P131" s="2"/>
    </row>
    <row r="132" spans="1:16" s="3" customFormat="1" x14ac:dyDescent="0.2">
      <c r="A132" s="24"/>
      <c r="I132" s="2"/>
      <c r="J132" s="2"/>
      <c r="K132" s="2"/>
      <c r="L132" s="2"/>
      <c r="M132" s="2"/>
      <c r="N132" s="2"/>
      <c r="O132" s="2"/>
      <c r="P132" s="2"/>
    </row>
    <row r="133" spans="1:16" s="3" customFormat="1" x14ac:dyDescent="0.2">
      <c r="A133" s="24"/>
      <c r="I133" s="2"/>
      <c r="J133" s="2"/>
      <c r="K133" s="2"/>
      <c r="L133" s="2"/>
      <c r="M133" s="2"/>
      <c r="N133" s="2"/>
      <c r="O133" s="2"/>
      <c r="P133" s="2"/>
    </row>
    <row r="134" spans="1:16" s="3" customFormat="1" x14ac:dyDescent="0.2">
      <c r="A134" s="24"/>
      <c r="I134" s="2"/>
      <c r="J134" s="2"/>
      <c r="K134" s="2"/>
      <c r="L134" s="2"/>
      <c r="M134" s="2"/>
      <c r="N134" s="2"/>
      <c r="O134" s="2"/>
      <c r="P134" s="2"/>
    </row>
    <row r="135" spans="1:16" s="3" customFormat="1" x14ac:dyDescent="0.2">
      <c r="A135" s="24"/>
      <c r="I135" s="2"/>
      <c r="J135" s="2"/>
      <c r="K135" s="2"/>
      <c r="L135" s="2"/>
      <c r="M135" s="2"/>
      <c r="N135" s="2"/>
      <c r="O135" s="2"/>
      <c r="P135" s="2"/>
    </row>
    <row r="136" spans="1:16" s="3" customFormat="1" x14ac:dyDescent="0.2">
      <c r="A136" s="24"/>
      <c r="I136" s="2"/>
      <c r="J136" s="2"/>
      <c r="K136" s="2"/>
      <c r="L136" s="2"/>
      <c r="M136" s="2"/>
      <c r="N136" s="2"/>
      <c r="O136" s="2"/>
      <c r="P136" s="2"/>
    </row>
    <row r="137" spans="1:16" s="3" customFormat="1" x14ac:dyDescent="0.2">
      <c r="A137" s="24"/>
      <c r="I137" s="2"/>
      <c r="J137" s="2"/>
      <c r="K137" s="2"/>
      <c r="L137" s="2"/>
      <c r="M137" s="2"/>
      <c r="N137" s="2"/>
      <c r="O137" s="2"/>
      <c r="P137" s="2"/>
    </row>
    <row r="138" spans="1:16" s="3" customFormat="1" x14ac:dyDescent="0.2">
      <c r="A138" s="24"/>
      <c r="I138" s="2"/>
      <c r="J138" s="2"/>
      <c r="K138" s="2"/>
      <c r="L138" s="2"/>
      <c r="M138" s="2"/>
      <c r="N138" s="2"/>
      <c r="O138" s="2"/>
      <c r="P138" s="2"/>
    </row>
    <row r="139" spans="1:16" s="3" customFormat="1" x14ac:dyDescent="0.2">
      <c r="A139" s="24"/>
      <c r="I139" s="2"/>
      <c r="J139" s="2"/>
      <c r="K139" s="2"/>
      <c r="L139" s="2"/>
      <c r="M139" s="2"/>
      <c r="N139" s="2"/>
      <c r="O139" s="2"/>
      <c r="P139" s="2"/>
    </row>
    <row r="140" spans="1:16" s="3" customFormat="1" x14ac:dyDescent="0.2">
      <c r="A140" s="24"/>
      <c r="I140" s="2"/>
      <c r="J140" s="2"/>
      <c r="K140" s="2"/>
      <c r="L140" s="2"/>
      <c r="M140" s="2"/>
      <c r="N140" s="2"/>
      <c r="O140" s="2"/>
      <c r="P140" s="2"/>
    </row>
    <row r="141" spans="1:16" s="3" customFormat="1" x14ac:dyDescent="0.2">
      <c r="A141" s="24"/>
      <c r="I141" s="2"/>
      <c r="J141" s="2"/>
      <c r="K141" s="2"/>
      <c r="L141" s="2"/>
      <c r="M141" s="2"/>
      <c r="N141" s="2"/>
      <c r="O141" s="2"/>
      <c r="P141" s="2"/>
    </row>
    <row r="142" spans="1:16" s="3" customFormat="1" x14ac:dyDescent="0.2">
      <c r="A142" s="24"/>
      <c r="I142" s="2"/>
      <c r="J142" s="2"/>
      <c r="K142" s="2"/>
      <c r="L142" s="2"/>
      <c r="M142" s="2"/>
      <c r="N142" s="2"/>
      <c r="O142" s="2"/>
      <c r="P142" s="2"/>
    </row>
    <row r="143" spans="1:16" s="3" customFormat="1" x14ac:dyDescent="0.2">
      <c r="A143" s="24"/>
      <c r="I143" s="2"/>
      <c r="J143" s="2"/>
      <c r="K143" s="2"/>
      <c r="L143" s="2"/>
      <c r="M143" s="2"/>
      <c r="N143" s="2"/>
      <c r="O143" s="2"/>
      <c r="P143" s="2"/>
    </row>
    <row r="144" spans="1:16" s="3" customFormat="1" x14ac:dyDescent="0.2">
      <c r="A144" s="24"/>
      <c r="I144" s="2"/>
      <c r="J144" s="2"/>
      <c r="K144" s="2"/>
      <c r="L144" s="2"/>
      <c r="M144" s="2"/>
      <c r="N144" s="2"/>
      <c r="O144" s="2"/>
      <c r="P144" s="2"/>
    </row>
    <row r="145" spans="1:16" s="3" customFormat="1" x14ac:dyDescent="0.2">
      <c r="A145" s="24"/>
      <c r="I145" s="2"/>
      <c r="J145" s="2"/>
      <c r="K145" s="2"/>
      <c r="L145" s="2"/>
      <c r="M145" s="2"/>
      <c r="N145" s="2"/>
      <c r="O145" s="2"/>
      <c r="P145" s="2"/>
    </row>
    <row r="146" spans="1:16" s="3" customFormat="1" x14ac:dyDescent="0.2">
      <c r="A146" s="24"/>
      <c r="I146" s="2"/>
      <c r="J146" s="2"/>
      <c r="K146" s="2"/>
      <c r="L146" s="2"/>
      <c r="M146" s="2"/>
      <c r="N146" s="2"/>
      <c r="O146" s="2"/>
      <c r="P146" s="2"/>
    </row>
    <row r="147" spans="1:16" s="3" customFormat="1" x14ac:dyDescent="0.2">
      <c r="A147" s="24"/>
      <c r="I147" s="2"/>
      <c r="J147" s="2"/>
      <c r="K147" s="2"/>
      <c r="L147" s="2"/>
      <c r="M147" s="2"/>
      <c r="N147" s="2"/>
      <c r="O147" s="2"/>
      <c r="P147" s="2"/>
    </row>
  </sheetData>
  <pageMargins left="1.1811023622047245" right="0.78740157480314965" top="1.1811023622047245" bottom="1.1811023622047245" header="0.31496062992125984" footer="0.51181102362204722"/>
  <pageSetup paperSize="9" scale="5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base</vt:lpstr>
      <vt:lpstr>base (2)</vt:lpstr>
      <vt:lpstr>Cronograma SFM</vt:lpstr>
      <vt:lpstr>planilha de servicos</vt:lpstr>
      <vt:lpstr>base!Area_de_impressao</vt:lpstr>
      <vt:lpstr>'base (2)'!Area_de_impressao</vt:lpstr>
      <vt:lpstr>'Cronograma SFM'!Area_de_impressao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Sabrina Luana Carvalho</cp:lastModifiedBy>
  <cp:lastPrinted>2022-03-22T14:44:56Z</cp:lastPrinted>
  <dcterms:created xsi:type="dcterms:W3CDTF">2008-09-16T14:08:54Z</dcterms:created>
  <dcterms:modified xsi:type="dcterms:W3CDTF">2022-05-18T14:56:55Z</dcterms:modified>
</cp:coreProperties>
</file>