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2.1-Avenida Caiobá/LICITAÇÃO/"/>
    </mc:Choice>
  </mc:AlternateContent>
  <xr:revisionPtr revIDLastSave="0" documentId="13_ncr:1_{E584A6EC-0E30-4580-B9D4-6204007AD77B}" xr6:coauthVersionLast="47" xr6:coauthVersionMax="47" xr10:uidLastSave="{00000000-0000-0000-0000-000000000000}"/>
  <bookViews>
    <workbookView xWindow="-120" yWindow="-120" windowWidth="29040" windowHeight="15840" tabRatio="844" firstSheet="2" activeTab="2" xr2:uid="{00000000-000D-0000-FFFF-FFFF00000000}"/>
  </bookViews>
  <sheets>
    <sheet name="base" sheetId="17" state="hidden" r:id="rId1"/>
    <sheet name="base (2)" sheetId="18" state="hidden" r:id="rId2"/>
    <sheet name="Cronograma PAM" sheetId="19" r:id="rId3"/>
    <sheet name="Cronograma SFM" sheetId="20" state="hidden" r:id="rId4"/>
    <sheet name="orc DER JAN 2021" sheetId="1" r:id="rId5"/>
  </sheets>
  <externalReferences>
    <externalReference r:id="rId6"/>
  </externalReferences>
  <definedNames>
    <definedName name="_xlnm._FilterDatabase" localSheetId="4" hidden="1">'orc DER JAN 2021'!$A$6:$Q$67</definedName>
    <definedName name="_xlnm.Print_Area" localSheetId="0">base!$B$1:$P$13</definedName>
    <definedName name="_xlnm.Print_Area" localSheetId="1">'base (2)'!$B$1:$P$13</definedName>
    <definedName name="_xlnm.Print_Area" localSheetId="2">'Cronograma PAM'!$B$1:$T$55</definedName>
    <definedName name="_xlnm.Print_Area" localSheetId="3">'Cronograma SFM'!$B$1:$T$55</definedName>
    <definedName name="_xlnm.Print_Area" localSheetId="4">'orc DER JAN 2021'!$A$1:$H$68</definedName>
    <definedName name="d">[1]proposta!#REF!</definedName>
    <definedName name="j">'orc DER JAN 2021'!#REF!</definedName>
    <definedName name="_xlnm.Print_Titles" localSheetId="4">'orc DER JAN 2021'!$5:$6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3" i="19" l="1"/>
  <c r="G12" i="1" l="1"/>
  <c r="S21" i="20" l="1"/>
  <c r="T19" i="20" s="1"/>
  <c r="A19" i="20"/>
  <c r="A18" i="20"/>
  <c r="T17" i="20"/>
  <c r="A17" i="20"/>
  <c r="A16" i="20"/>
  <c r="A15" i="20"/>
  <c r="A14" i="20"/>
  <c r="A13" i="20"/>
  <c r="A12" i="20"/>
  <c r="T11" i="20"/>
  <c r="A11" i="20"/>
  <c r="T10" i="20"/>
  <c r="A10" i="20"/>
  <c r="T9" i="20"/>
  <c r="A9" i="20"/>
  <c r="Q6" i="20"/>
  <c r="Q24" i="20" s="1"/>
  <c r="P6" i="20"/>
  <c r="P18" i="20" s="1"/>
  <c r="P44" i="20" s="1"/>
  <c r="O6" i="20"/>
  <c r="O8" i="20" s="1"/>
  <c r="N6" i="20"/>
  <c r="N15" i="20" s="1"/>
  <c r="M6" i="20"/>
  <c r="M8" i="20" s="1"/>
  <c r="L6" i="20"/>
  <c r="L14" i="20" s="1"/>
  <c r="K6" i="20"/>
  <c r="J6" i="20"/>
  <c r="J24" i="20" s="1"/>
  <c r="I6" i="20"/>
  <c r="I24" i="20" s="1"/>
  <c r="H6" i="20"/>
  <c r="G6" i="20"/>
  <c r="F6" i="20"/>
  <c r="S4" i="20"/>
  <c r="T3" i="20"/>
  <c r="K3" i="20"/>
  <c r="I3" i="20"/>
  <c r="M3" i="20" s="1"/>
  <c r="F7" i="20" s="1"/>
  <c r="F8" i="20" s="1"/>
  <c r="T2" i="20"/>
  <c r="T4" i="20" s="1"/>
  <c r="A19" i="19"/>
  <c r="A18" i="19"/>
  <c r="A17" i="19"/>
  <c r="A16" i="19"/>
  <c r="A15" i="19"/>
  <c r="A14" i="19"/>
  <c r="A13" i="19"/>
  <c r="A12" i="19"/>
  <c r="A11" i="19"/>
  <c r="A10" i="19"/>
  <c r="A9" i="19"/>
  <c r="Q6" i="19"/>
  <c r="Q15" i="19" s="1"/>
  <c r="P6" i="19"/>
  <c r="P24" i="19" s="1"/>
  <c r="O6" i="19"/>
  <c r="N6" i="19"/>
  <c r="N24" i="19" s="1"/>
  <c r="M6" i="19"/>
  <c r="M24" i="19" s="1"/>
  <c r="L6" i="19"/>
  <c r="K6" i="19"/>
  <c r="J6" i="19"/>
  <c r="J18" i="19" s="1"/>
  <c r="I6" i="19"/>
  <c r="H6" i="19"/>
  <c r="G6" i="19"/>
  <c r="F6" i="19"/>
  <c r="K3" i="19"/>
  <c r="I3" i="19"/>
  <c r="M3" i="19" s="1"/>
  <c r="F7" i="19" s="1"/>
  <c r="F8" i="19" s="1"/>
  <c r="G7" i="19" s="1"/>
  <c r="S129" i="18"/>
  <c r="A129" i="18"/>
  <c r="S128" i="18"/>
  <c r="A128" i="18"/>
  <c r="S127" i="18"/>
  <c r="A127" i="18"/>
  <c r="S126" i="18"/>
  <c r="A126" i="18"/>
  <c r="S125" i="18"/>
  <c r="A125" i="18"/>
  <c r="S124" i="18"/>
  <c r="A124" i="18"/>
  <c r="S123" i="18"/>
  <c r="A123" i="18"/>
  <c r="S122" i="18"/>
  <c r="A122" i="18"/>
  <c r="S121" i="18"/>
  <c r="A121" i="18"/>
  <c r="S120" i="18"/>
  <c r="A120" i="18"/>
  <c r="S119" i="18"/>
  <c r="A119" i="18"/>
  <c r="S116" i="18"/>
  <c r="A116" i="18"/>
  <c r="S115" i="18"/>
  <c r="A115" i="18"/>
  <c r="S114" i="18"/>
  <c r="A114" i="18"/>
  <c r="S113" i="18"/>
  <c r="A113" i="18"/>
  <c r="S112" i="18"/>
  <c r="A112" i="18"/>
  <c r="S111" i="18"/>
  <c r="A111" i="18"/>
  <c r="S110" i="18"/>
  <c r="A110" i="18"/>
  <c r="S109" i="18"/>
  <c r="A109" i="18"/>
  <c r="S108" i="18"/>
  <c r="A108" i="18"/>
  <c r="S107" i="18"/>
  <c r="A107" i="18"/>
  <c r="S106" i="18"/>
  <c r="A106" i="18"/>
  <c r="S103" i="18"/>
  <c r="A103" i="18"/>
  <c r="S102" i="18"/>
  <c r="A102" i="18"/>
  <c r="S101" i="18"/>
  <c r="A101" i="18"/>
  <c r="S100" i="18"/>
  <c r="A100" i="18"/>
  <c r="S99" i="18"/>
  <c r="A99" i="18"/>
  <c r="S98" i="18"/>
  <c r="A98" i="18"/>
  <c r="S97" i="18"/>
  <c r="A97" i="18"/>
  <c r="S96" i="18"/>
  <c r="A96" i="18"/>
  <c r="S95" i="18"/>
  <c r="A95" i="18"/>
  <c r="S94" i="18"/>
  <c r="A94" i="18"/>
  <c r="S93" i="18"/>
  <c r="A93" i="18"/>
  <c r="S90" i="18"/>
  <c r="A90" i="18"/>
  <c r="S89" i="18"/>
  <c r="A89" i="18"/>
  <c r="S88" i="18"/>
  <c r="A88" i="18"/>
  <c r="S87" i="18"/>
  <c r="A87" i="18"/>
  <c r="S86" i="18"/>
  <c r="A86" i="18"/>
  <c r="S85" i="18"/>
  <c r="A85" i="18"/>
  <c r="S84" i="18"/>
  <c r="A84" i="18"/>
  <c r="S83" i="18"/>
  <c r="A83" i="18"/>
  <c r="S82" i="18"/>
  <c r="A82" i="18"/>
  <c r="S81" i="18"/>
  <c r="A81" i="18"/>
  <c r="S80" i="18"/>
  <c r="A80" i="18"/>
  <c r="S77" i="18"/>
  <c r="A77" i="18"/>
  <c r="S76" i="18"/>
  <c r="A76" i="18"/>
  <c r="S75" i="18"/>
  <c r="A75" i="18"/>
  <c r="S74" i="18"/>
  <c r="A74" i="18"/>
  <c r="S73" i="18"/>
  <c r="A73" i="18"/>
  <c r="S72" i="18"/>
  <c r="A72" i="18"/>
  <c r="S71" i="18"/>
  <c r="A71" i="18"/>
  <c r="S70" i="18"/>
  <c r="A70" i="18"/>
  <c r="S69" i="18"/>
  <c r="A69" i="18"/>
  <c r="S68" i="18"/>
  <c r="A68" i="18"/>
  <c r="S67" i="18"/>
  <c r="A67" i="18"/>
  <c r="S64" i="18"/>
  <c r="A64" i="18"/>
  <c r="S63" i="18"/>
  <c r="A63" i="18"/>
  <c r="S62" i="18"/>
  <c r="A62" i="18"/>
  <c r="S61" i="18"/>
  <c r="A61" i="18"/>
  <c r="S60" i="18"/>
  <c r="A60" i="18"/>
  <c r="S59" i="18"/>
  <c r="A59" i="18"/>
  <c r="S58" i="18"/>
  <c r="A58" i="18"/>
  <c r="S57" i="18"/>
  <c r="A57" i="18"/>
  <c r="S56" i="18"/>
  <c r="A56" i="18"/>
  <c r="S55" i="18"/>
  <c r="A55" i="18"/>
  <c r="S54" i="18"/>
  <c r="A54" i="18"/>
  <c r="S51" i="18"/>
  <c r="A51" i="18"/>
  <c r="S50" i="18"/>
  <c r="A50" i="18"/>
  <c r="S49" i="18"/>
  <c r="A49" i="18"/>
  <c r="S48" i="18"/>
  <c r="A48" i="18"/>
  <c r="S47" i="18"/>
  <c r="A47" i="18"/>
  <c r="S46" i="18"/>
  <c r="A46" i="18"/>
  <c r="S45" i="18"/>
  <c r="A45" i="18"/>
  <c r="S44" i="18"/>
  <c r="A44" i="18"/>
  <c r="S43" i="18"/>
  <c r="A43" i="18"/>
  <c r="S42" i="18"/>
  <c r="A42" i="18"/>
  <c r="S41" i="18"/>
  <c r="A41" i="18"/>
  <c r="S38" i="18"/>
  <c r="A38" i="18"/>
  <c r="S37" i="18"/>
  <c r="A37" i="18"/>
  <c r="S36" i="18"/>
  <c r="A36" i="18"/>
  <c r="S35" i="18"/>
  <c r="A35" i="18"/>
  <c r="S34" i="18"/>
  <c r="A34" i="18"/>
  <c r="S33" i="18"/>
  <c r="A33" i="18"/>
  <c r="S32" i="18"/>
  <c r="A32" i="18"/>
  <c r="S31" i="18"/>
  <c r="A31" i="18"/>
  <c r="S30" i="18"/>
  <c r="A30" i="18"/>
  <c r="S29" i="18"/>
  <c r="A29" i="18"/>
  <c r="S28" i="18"/>
  <c r="A28" i="18"/>
  <c r="S25" i="18"/>
  <c r="A25" i="18"/>
  <c r="S24" i="18"/>
  <c r="A24" i="18"/>
  <c r="S23" i="18"/>
  <c r="A23" i="18"/>
  <c r="S22" i="18"/>
  <c r="A22" i="18"/>
  <c r="S21" i="18"/>
  <c r="A21" i="18"/>
  <c r="S20" i="18"/>
  <c r="A20" i="18"/>
  <c r="S19" i="18"/>
  <c r="A19" i="18"/>
  <c r="S18" i="18"/>
  <c r="A18" i="18"/>
  <c r="S17" i="18"/>
  <c r="A17" i="18"/>
  <c r="S16" i="18"/>
  <c r="A16" i="18"/>
  <c r="S15" i="18"/>
  <c r="A15" i="18"/>
  <c r="S12" i="18"/>
  <c r="A12" i="18"/>
  <c r="S11" i="18"/>
  <c r="A11" i="18"/>
  <c r="S10" i="18"/>
  <c r="A10" i="18"/>
  <c r="S9" i="18"/>
  <c r="A9" i="18"/>
  <c r="S8" i="18"/>
  <c r="A8" i="18"/>
  <c r="S7" i="18"/>
  <c r="A7" i="18"/>
  <c r="S6" i="18"/>
  <c r="A6" i="18"/>
  <c r="S5" i="18"/>
  <c r="A5" i="18"/>
  <c r="S4" i="18"/>
  <c r="A4" i="18"/>
  <c r="S3" i="18"/>
  <c r="S131" i="18" s="1"/>
  <c r="A3" i="18"/>
  <c r="S2" i="18"/>
  <c r="A2" i="18"/>
  <c r="S129" i="17"/>
  <c r="A129" i="17"/>
  <c r="S128" i="17"/>
  <c r="A128" i="17"/>
  <c r="S127" i="17"/>
  <c r="A127" i="17"/>
  <c r="S126" i="17"/>
  <c r="A126" i="17"/>
  <c r="S125" i="17"/>
  <c r="A125" i="17"/>
  <c r="S124" i="17"/>
  <c r="A124" i="17"/>
  <c r="S123" i="17"/>
  <c r="A123" i="17"/>
  <c r="S122" i="17"/>
  <c r="A122" i="17"/>
  <c r="S121" i="17"/>
  <c r="A121" i="17"/>
  <c r="S120" i="17"/>
  <c r="A120" i="17"/>
  <c r="S119" i="17"/>
  <c r="A119" i="17"/>
  <c r="S116" i="17"/>
  <c r="A116" i="17"/>
  <c r="S115" i="17"/>
  <c r="A115" i="17"/>
  <c r="S114" i="17"/>
  <c r="A114" i="17"/>
  <c r="S113" i="17"/>
  <c r="A113" i="17"/>
  <c r="S112" i="17"/>
  <c r="A112" i="17"/>
  <c r="S111" i="17"/>
  <c r="A111" i="17"/>
  <c r="S110" i="17"/>
  <c r="A110" i="17"/>
  <c r="S109" i="17"/>
  <c r="A109" i="17"/>
  <c r="S108" i="17"/>
  <c r="A108" i="17"/>
  <c r="S107" i="17"/>
  <c r="A107" i="17"/>
  <c r="S106" i="17"/>
  <c r="A106" i="17"/>
  <c r="S103" i="17"/>
  <c r="A103" i="17"/>
  <c r="S102" i="17"/>
  <c r="A102" i="17"/>
  <c r="S101" i="17"/>
  <c r="A101" i="17"/>
  <c r="S100" i="17"/>
  <c r="A100" i="17"/>
  <c r="S99" i="17"/>
  <c r="A99" i="17"/>
  <c r="S98" i="17"/>
  <c r="A98" i="17"/>
  <c r="S97" i="17"/>
  <c r="A97" i="17"/>
  <c r="S96" i="17"/>
  <c r="A96" i="17"/>
  <c r="S95" i="17"/>
  <c r="A95" i="17"/>
  <c r="S94" i="17"/>
  <c r="A94" i="17"/>
  <c r="S93" i="17"/>
  <c r="A93" i="17"/>
  <c r="S90" i="17"/>
  <c r="A90" i="17"/>
  <c r="S89" i="17"/>
  <c r="A89" i="17"/>
  <c r="S88" i="17"/>
  <c r="A88" i="17"/>
  <c r="S87" i="17"/>
  <c r="A87" i="17"/>
  <c r="S86" i="17"/>
  <c r="A86" i="17"/>
  <c r="S85" i="17"/>
  <c r="A85" i="17"/>
  <c r="S84" i="17"/>
  <c r="A84" i="17"/>
  <c r="S83" i="17"/>
  <c r="A83" i="17"/>
  <c r="S82" i="17"/>
  <c r="A82" i="17"/>
  <c r="S81" i="17"/>
  <c r="A81" i="17"/>
  <c r="S80" i="17"/>
  <c r="A80" i="17"/>
  <c r="S77" i="17"/>
  <c r="A77" i="17"/>
  <c r="S76" i="17"/>
  <c r="A76" i="17"/>
  <c r="S75" i="17"/>
  <c r="A75" i="17"/>
  <c r="S74" i="17"/>
  <c r="A74" i="17"/>
  <c r="S73" i="17"/>
  <c r="A73" i="17"/>
  <c r="S72" i="17"/>
  <c r="A72" i="17"/>
  <c r="S71" i="17"/>
  <c r="A71" i="17"/>
  <c r="S70" i="17"/>
  <c r="A70" i="17"/>
  <c r="S69" i="17"/>
  <c r="A69" i="17"/>
  <c r="S68" i="17"/>
  <c r="A68" i="17"/>
  <c r="S67" i="17"/>
  <c r="A67" i="17"/>
  <c r="S64" i="17"/>
  <c r="A64" i="17"/>
  <c r="S63" i="17"/>
  <c r="A63" i="17"/>
  <c r="S62" i="17"/>
  <c r="A62" i="17"/>
  <c r="S61" i="17"/>
  <c r="A61" i="17"/>
  <c r="S60" i="17"/>
  <c r="A60" i="17"/>
  <c r="S59" i="17"/>
  <c r="A59" i="17"/>
  <c r="S58" i="17"/>
  <c r="A58" i="17"/>
  <c r="S57" i="17"/>
  <c r="A57" i="17"/>
  <c r="S56" i="17"/>
  <c r="A56" i="17"/>
  <c r="S55" i="17"/>
  <c r="A55" i="17"/>
  <c r="S54" i="17"/>
  <c r="A54" i="17"/>
  <c r="S51" i="17"/>
  <c r="A51" i="17"/>
  <c r="S50" i="17"/>
  <c r="A50" i="17"/>
  <c r="S49" i="17"/>
  <c r="A49" i="17"/>
  <c r="S48" i="17"/>
  <c r="A48" i="17"/>
  <c r="S47" i="17"/>
  <c r="A47" i="17"/>
  <c r="S46" i="17"/>
  <c r="A46" i="17"/>
  <c r="S45" i="17"/>
  <c r="A45" i="17"/>
  <c r="S44" i="17"/>
  <c r="A44" i="17"/>
  <c r="S43" i="17"/>
  <c r="A43" i="17"/>
  <c r="S42" i="17"/>
  <c r="A42" i="17"/>
  <c r="S41" i="17"/>
  <c r="A41" i="17"/>
  <c r="S38" i="17"/>
  <c r="A38" i="17"/>
  <c r="S37" i="17"/>
  <c r="A37" i="17"/>
  <c r="S36" i="17"/>
  <c r="A36" i="17"/>
  <c r="S35" i="17"/>
  <c r="A35" i="17"/>
  <c r="S34" i="17"/>
  <c r="A34" i="17"/>
  <c r="S33" i="17"/>
  <c r="A33" i="17"/>
  <c r="S32" i="17"/>
  <c r="A32" i="17"/>
  <c r="S31" i="17"/>
  <c r="A31" i="17"/>
  <c r="S30" i="17"/>
  <c r="A30" i="17"/>
  <c r="S29" i="17"/>
  <c r="A29" i="17"/>
  <c r="S28" i="17"/>
  <c r="A28" i="17"/>
  <c r="S25" i="17"/>
  <c r="A25" i="17"/>
  <c r="S24" i="17"/>
  <c r="A24" i="17"/>
  <c r="S23" i="17"/>
  <c r="A23" i="17"/>
  <c r="S22" i="17"/>
  <c r="A22" i="17"/>
  <c r="S21" i="17"/>
  <c r="A21" i="17"/>
  <c r="S20" i="17"/>
  <c r="A20" i="17"/>
  <c r="S19" i="17"/>
  <c r="A19" i="17"/>
  <c r="S18" i="17"/>
  <c r="A18" i="17"/>
  <c r="S17" i="17"/>
  <c r="A17" i="17"/>
  <c r="S16" i="17"/>
  <c r="A16" i="17"/>
  <c r="S15" i="17"/>
  <c r="A15" i="17"/>
  <c r="S12" i="17"/>
  <c r="A12" i="17"/>
  <c r="S11" i="17"/>
  <c r="A11" i="17"/>
  <c r="S10" i="17"/>
  <c r="A10" i="17"/>
  <c r="S9" i="17"/>
  <c r="A9" i="17"/>
  <c r="S8" i="17"/>
  <c r="A8" i="17"/>
  <c r="S7" i="17"/>
  <c r="A7" i="17"/>
  <c r="S6" i="17"/>
  <c r="A6" i="17"/>
  <c r="S5" i="17"/>
  <c r="A5" i="17"/>
  <c r="S4" i="17"/>
  <c r="A4" i="17"/>
  <c r="S3" i="17"/>
  <c r="A3" i="17"/>
  <c r="S2" i="17"/>
  <c r="S131" i="17" s="1"/>
  <c r="A2" i="17"/>
  <c r="F12" i="19" l="1"/>
  <c r="P12" i="19"/>
  <c r="O18" i="19"/>
  <c r="O13" i="19"/>
  <c r="K16" i="19"/>
  <c r="L16" i="19"/>
  <c r="P7" i="19"/>
  <c r="O12" i="19"/>
  <c r="L11" i="20"/>
  <c r="L30" i="20" s="1"/>
  <c r="P17" i="20"/>
  <c r="P42" i="20" s="1"/>
  <c r="Q7" i="20"/>
  <c r="P9" i="20"/>
  <c r="P26" i="20" s="1"/>
  <c r="P15" i="20"/>
  <c r="P38" i="20" s="1"/>
  <c r="L12" i="20"/>
  <c r="L19" i="20"/>
  <c r="L46" i="20" s="1"/>
  <c r="L7" i="20"/>
  <c r="L10" i="20"/>
  <c r="L28" i="20" s="1"/>
  <c r="Q12" i="20"/>
  <c r="Q31" i="20" s="1"/>
  <c r="Q16" i="20"/>
  <c r="Q39" i="20" s="1"/>
  <c r="Q10" i="20"/>
  <c r="Q28" i="20" s="1"/>
  <c r="L13" i="20"/>
  <c r="L24" i="20"/>
  <c r="L9" i="20"/>
  <c r="L29" i="20"/>
  <c r="Q9" i="20"/>
  <c r="Q25" i="20" s="1"/>
  <c r="L15" i="20"/>
  <c r="L38" i="20" s="1"/>
  <c r="Q18" i="20"/>
  <c r="Q44" i="20" s="1"/>
  <c r="L10" i="19"/>
  <c r="K17" i="19"/>
  <c r="O19" i="19"/>
  <c r="I15" i="19"/>
  <c r="P14" i="19"/>
  <c r="G19" i="19"/>
  <c r="P17" i="19"/>
  <c r="J15" i="19"/>
  <c r="O10" i="19"/>
  <c r="N15" i="19"/>
  <c r="K13" i="19"/>
  <c r="F24" i="19"/>
  <c r="M9" i="19"/>
  <c r="L18" i="19"/>
  <c r="O24" i="19"/>
  <c r="O9" i="19"/>
  <c r="O11" i="19"/>
  <c r="O16" i="19"/>
  <c r="P9" i="19"/>
  <c r="P16" i="19"/>
  <c r="H19" i="19"/>
  <c r="G14" i="19"/>
  <c r="G17" i="19"/>
  <c r="O14" i="19"/>
  <c r="O17" i="19"/>
  <c r="G8" i="19"/>
  <c r="H7" i="19" s="1"/>
  <c r="H8" i="19" s="1"/>
  <c r="I7" i="19" s="1"/>
  <c r="I8" i="19" s="1"/>
  <c r="J7" i="19" s="1"/>
  <c r="J8" i="19" s="1"/>
  <c r="K7" i="19" s="1"/>
  <c r="K8" i="19" s="1"/>
  <c r="L7" i="19" s="1"/>
  <c r="L8" i="19" s="1"/>
  <c r="M7" i="19" s="1"/>
  <c r="M8" i="19" s="1"/>
  <c r="N7" i="19" s="1"/>
  <c r="N8" i="19" s="1"/>
  <c r="O7" i="19" s="1"/>
  <c r="O8" i="19" s="1"/>
  <c r="K9" i="19"/>
  <c r="M10" i="19"/>
  <c r="G11" i="19"/>
  <c r="P11" i="19"/>
  <c r="I12" i="19"/>
  <c r="L13" i="19"/>
  <c r="F14" i="19"/>
  <c r="Q14" i="19"/>
  <c r="K15" i="19"/>
  <c r="G16" i="19"/>
  <c r="M17" i="19"/>
  <c r="G18" i="19"/>
  <c r="F19" i="19"/>
  <c r="H15" i="19"/>
  <c r="H18" i="19"/>
  <c r="P15" i="19"/>
  <c r="P18" i="19"/>
  <c r="P8" i="19"/>
  <c r="L9" i="19"/>
  <c r="N10" i="19"/>
  <c r="H11" i="19"/>
  <c r="Q11" i="19"/>
  <c r="J12" i="19"/>
  <c r="M13" i="19"/>
  <c r="H14" i="19"/>
  <c r="L15" i="19"/>
  <c r="H16" i="19"/>
  <c r="N17" i="19"/>
  <c r="K12" i="19"/>
  <c r="I14" i="19"/>
  <c r="J17" i="19"/>
  <c r="J9" i="19"/>
  <c r="J24" i="19"/>
  <c r="J19" i="19"/>
  <c r="N9" i="19"/>
  <c r="G10" i="19"/>
  <c r="P10" i="19"/>
  <c r="J11" i="19"/>
  <c r="L12" i="19"/>
  <c r="G13" i="19"/>
  <c r="P13" i="19"/>
  <c r="J14" i="19"/>
  <c r="O15" i="19"/>
  <c r="F17" i="19"/>
  <c r="Q17" i="19"/>
  <c r="M18" i="19"/>
  <c r="M19" i="19"/>
  <c r="G24" i="19"/>
  <c r="K18" i="19"/>
  <c r="K10" i="19"/>
  <c r="K24" i="19"/>
  <c r="K19" i="19"/>
  <c r="F9" i="19"/>
  <c r="H10" i="19"/>
  <c r="Q10" i="19"/>
  <c r="K11" i="19"/>
  <c r="N12" i="19"/>
  <c r="H13" i="19"/>
  <c r="Q13" i="19"/>
  <c r="K14" i="19"/>
  <c r="F15" i="19"/>
  <c r="H17" i="19"/>
  <c r="N18" i="19"/>
  <c r="N19" i="19"/>
  <c r="H24" i="19"/>
  <c r="Q16" i="19"/>
  <c r="Q18" i="19"/>
  <c r="Q24" i="19"/>
  <c r="Q19" i="19"/>
  <c r="K10" i="20"/>
  <c r="J9" i="20"/>
  <c r="J19" i="20"/>
  <c r="K11" i="20"/>
  <c r="J10" i="20"/>
  <c r="I9" i="20"/>
  <c r="J17" i="20"/>
  <c r="J11" i="20"/>
  <c r="I10" i="20"/>
  <c r="H9" i="20"/>
  <c r="H17" i="20"/>
  <c r="K18" i="20"/>
  <c r="H15" i="20"/>
  <c r="I18" i="20"/>
  <c r="I16" i="20"/>
  <c r="L24" i="19"/>
  <c r="L19" i="19"/>
  <c r="L11" i="19"/>
  <c r="L14" i="19"/>
  <c r="G9" i="19"/>
  <c r="I10" i="19"/>
  <c r="M11" i="19"/>
  <c r="I13" i="19"/>
  <c r="M14" i="19"/>
  <c r="G15" i="19"/>
  <c r="M16" i="19"/>
  <c r="I17" i="19"/>
  <c r="F15" i="20"/>
  <c r="N37" i="20"/>
  <c r="N38" i="20"/>
  <c r="G14" i="20"/>
  <c r="F10" i="19"/>
  <c r="M12" i="19"/>
  <c r="M15" i="19"/>
  <c r="Q7" i="19"/>
  <c r="H9" i="19"/>
  <c r="Q9" i="19"/>
  <c r="J10" i="19"/>
  <c r="N11" i="19"/>
  <c r="G12" i="19"/>
  <c r="J13" i="19"/>
  <c r="N14" i="19"/>
  <c r="P19" i="19"/>
  <c r="I16" i="19"/>
  <c r="I18" i="19"/>
  <c r="I24" i="19"/>
  <c r="I19" i="19"/>
  <c r="Q8" i="19"/>
  <c r="I11" i="19"/>
  <c r="J16" i="19"/>
  <c r="F13" i="19"/>
  <c r="F16" i="19"/>
  <c r="N13" i="19"/>
  <c r="N16" i="19"/>
  <c r="I9" i="19"/>
  <c r="F11" i="19"/>
  <c r="H12" i="19"/>
  <c r="Q12" i="19"/>
  <c r="L17" i="19"/>
  <c r="F18" i="19"/>
  <c r="H18" i="20"/>
  <c r="L25" i="20"/>
  <c r="J13" i="20"/>
  <c r="Q27" i="20"/>
  <c r="F13" i="20"/>
  <c r="O16" i="20"/>
  <c r="T12" i="20"/>
  <c r="T21" i="20" s="1"/>
  <c r="T13" i="20"/>
  <c r="T14" i="20"/>
  <c r="T15" i="20"/>
  <c r="T16" i="20"/>
  <c r="T18" i="20"/>
  <c r="J12" i="20"/>
  <c r="N8" i="20"/>
  <c r="I12" i="20"/>
  <c r="L33" i="20"/>
  <c r="L34" i="20"/>
  <c r="Q40" i="20"/>
  <c r="P43" i="20"/>
  <c r="K13" i="20"/>
  <c r="K12" i="20"/>
  <c r="N13" i="20"/>
  <c r="Q43" i="20"/>
  <c r="Q26" i="20"/>
  <c r="P41" i="20"/>
  <c r="L35" i="20"/>
  <c r="L36" i="20"/>
  <c r="M15" i="20"/>
  <c r="M16" i="20"/>
  <c r="M17" i="20"/>
  <c r="M9" i="20"/>
  <c r="M18" i="20"/>
  <c r="M10" i="20"/>
  <c r="M7" i="20"/>
  <c r="M24" i="20"/>
  <c r="M19" i="20"/>
  <c r="M11" i="20"/>
  <c r="M13" i="20"/>
  <c r="M12" i="20"/>
  <c r="F16" i="20"/>
  <c r="F17" i="20"/>
  <c r="F9" i="20"/>
  <c r="F18" i="20"/>
  <c r="F10" i="20"/>
  <c r="F24" i="20"/>
  <c r="F19" i="20"/>
  <c r="F11" i="20"/>
  <c r="F12" i="20"/>
  <c r="F14" i="20"/>
  <c r="N16" i="20"/>
  <c r="N17" i="20"/>
  <c r="N9" i="20"/>
  <c r="N18" i="20"/>
  <c r="N10" i="20"/>
  <c r="N7" i="20"/>
  <c r="N24" i="20"/>
  <c r="N19" i="20"/>
  <c r="N11" i="20"/>
  <c r="N12" i="20"/>
  <c r="N14" i="20"/>
  <c r="M14" i="20"/>
  <c r="G17" i="20"/>
  <c r="G9" i="20"/>
  <c r="G18" i="20"/>
  <c r="G10" i="20"/>
  <c r="G7" i="20"/>
  <c r="G8" i="20" s="1"/>
  <c r="H7" i="20" s="1"/>
  <c r="H8" i="20" s="1"/>
  <c r="I7" i="20" s="1"/>
  <c r="I8" i="20" s="1"/>
  <c r="J7" i="20" s="1"/>
  <c r="J8" i="20" s="1"/>
  <c r="K7" i="20" s="1"/>
  <c r="K8" i="20" s="1"/>
  <c r="G24" i="20"/>
  <c r="G19" i="20"/>
  <c r="G11" i="20"/>
  <c r="G12" i="20"/>
  <c r="G13" i="20"/>
  <c r="G15" i="20"/>
  <c r="O17" i="20"/>
  <c r="O9" i="20"/>
  <c r="O18" i="20"/>
  <c r="O10" i="20"/>
  <c r="O7" i="20"/>
  <c r="O24" i="20"/>
  <c r="O19" i="20"/>
  <c r="O11" i="20"/>
  <c r="O12" i="20"/>
  <c r="O13" i="20"/>
  <c r="O15" i="20"/>
  <c r="O14" i="20"/>
  <c r="G16" i="20"/>
  <c r="P25" i="20"/>
  <c r="H16" i="20"/>
  <c r="P16" i="20"/>
  <c r="I17" i="20"/>
  <c r="Q17" i="20"/>
  <c r="J18" i="20"/>
  <c r="K19" i="20"/>
  <c r="K24" i="20"/>
  <c r="P8" i="20"/>
  <c r="K9" i="20"/>
  <c r="H14" i="20"/>
  <c r="P14" i="20"/>
  <c r="I15" i="20"/>
  <c r="Q15" i="20"/>
  <c r="J16" i="20"/>
  <c r="K17" i="20"/>
  <c r="L18" i="20"/>
  <c r="Q8" i="20"/>
  <c r="H13" i="20"/>
  <c r="P13" i="20"/>
  <c r="I14" i="20"/>
  <c r="Q14" i="20"/>
  <c r="J15" i="20"/>
  <c r="K16" i="20"/>
  <c r="L17" i="20"/>
  <c r="Q32" i="20"/>
  <c r="H12" i="20"/>
  <c r="P12" i="20"/>
  <c r="I13" i="20"/>
  <c r="Q13" i="20"/>
  <c r="J14" i="20"/>
  <c r="K15" i="20"/>
  <c r="L16" i="20"/>
  <c r="L26" i="20"/>
  <c r="H11" i="20"/>
  <c r="P11" i="20"/>
  <c r="K14" i="20"/>
  <c r="H19" i="20"/>
  <c r="P19" i="20"/>
  <c r="H24" i="20"/>
  <c r="P24" i="20"/>
  <c r="P7" i="20"/>
  <c r="L8" i="20"/>
  <c r="H10" i="20"/>
  <c r="P10" i="20"/>
  <c r="I11" i="20"/>
  <c r="Q11" i="20"/>
  <c r="I19" i="20"/>
  <c r="Q19" i="20"/>
  <c r="P37" i="20" l="1"/>
  <c r="L37" i="20"/>
  <c r="L27" i="20"/>
  <c r="L45" i="20"/>
  <c r="L32" i="20"/>
  <c r="L31" i="20"/>
  <c r="P31" i="20"/>
  <c r="P32" i="20"/>
  <c r="N43" i="20"/>
  <c r="N44" i="20"/>
  <c r="G45" i="20"/>
  <c r="G46" i="20"/>
  <c r="N35" i="20"/>
  <c r="N36" i="20"/>
  <c r="N26" i="20"/>
  <c r="N25" i="20"/>
  <c r="M41" i="20"/>
  <c r="M42" i="20"/>
  <c r="I43" i="20"/>
  <c r="I44" i="20"/>
  <c r="I25" i="20"/>
  <c r="I26" i="20"/>
  <c r="I45" i="20"/>
  <c r="I46" i="20"/>
  <c r="H34" i="20"/>
  <c r="H33" i="20"/>
  <c r="I37" i="20"/>
  <c r="I38" i="20"/>
  <c r="J44" i="20"/>
  <c r="J43" i="20"/>
  <c r="O37" i="20"/>
  <c r="O38" i="20"/>
  <c r="O43" i="20"/>
  <c r="O44" i="20"/>
  <c r="N32" i="20"/>
  <c r="N31" i="20"/>
  <c r="N42" i="20"/>
  <c r="N41" i="20"/>
  <c r="F43" i="20"/>
  <c r="F44" i="20"/>
  <c r="W18" i="20"/>
  <c r="M29" i="20"/>
  <c r="M30" i="20"/>
  <c r="M39" i="20"/>
  <c r="M40" i="20"/>
  <c r="N34" i="20"/>
  <c r="N33" i="20"/>
  <c r="J33" i="20"/>
  <c r="J34" i="20"/>
  <c r="W16" i="19"/>
  <c r="W10" i="19"/>
  <c r="H37" i="20"/>
  <c r="H38" i="20"/>
  <c r="J28" i="20"/>
  <c r="J27" i="20"/>
  <c r="W15" i="19"/>
  <c r="I35" i="20"/>
  <c r="I36" i="20"/>
  <c r="M35" i="20"/>
  <c r="M36" i="20"/>
  <c r="Q45" i="20"/>
  <c r="Q46" i="20"/>
  <c r="F27" i="20"/>
  <c r="F28" i="20"/>
  <c r="W10" i="20"/>
  <c r="M33" i="20"/>
  <c r="M34" i="20"/>
  <c r="Q29" i="20"/>
  <c r="Q30" i="20"/>
  <c r="Q49" i="20" s="1"/>
  <c r="L40" i="20"/>
  <c r="L39" i="20"/>
  <c r="L48" i="20" s="1"/>
  <c r="P36" i="20"/>
  <c r="P35" i="20"/>
  <c r="Q41" i="20"/>
  <c r="Q42" i="20"/>
  <c r="O33" i="20"/>
  <c r="O34" i="20"/>
  <c r="O25" i="20"/>
  <c r="O26" i="20"/>
  <c r="N29" i="20"/>
  <c r="N30" i="20"/>
  <c r="N40" i="20"/>
  <c r="N39" i="20"/>
  <c r="F26" i="20"/>
  <c r="W9" i="20"/>
  <c r="F25" i="20"/>
  <c r="M45" i="20"/>
  <c r="M46" i="20"/>
  <c r="M37" i="20"/>
  <c r="M38" i="20"/>
  <c r="K31" i="20"/>
  <c r="K32" i="20"/>
  <c r="W13" i="19"/>
  <c r="G35" i="20"/>
  <c r="G36" i="20"/>
  <c r="K43" i="20"/>
  <c r="K44" i="20"/>
  <c r="K29" i="20"/>
  <c r="K30" i="20"/>
  <c r="W12" i="19"/>
  <c r="G29" i="20"/>
  <c r="G30" i="20"/>
  <c r="M25" i="20"/>
  <c r="M26" i="20"/>
  <c r="I39" i="20"/>
  <c r="I40" i="20"/>
  <c r="W17" i="19"/>
  <c r="H31" i="20"/>
  <c r="H32" i="20"/>
  <c r="O27" i="20"/>
  <c r="O28" i="20"/>
  <c r="I29" i="20"/>
  <c r="I30" i="20"/>
  <c r="P45" i="20"/>
  <c r="P46" i="20"/>
  <c r="K37" i="20"/>
  <c r="K38" i="20"/>
  <c r="L41" i="20"/>
  <c r="L42" i="20"/>
  <c r="H36" i="20"/>
  <c r="H35" i="20"/>
  <c r="I41" i="20"/>
  <c r="I42" i="20"/>
  <c r="O31" i="20"/>
  <c r="O32" i="20"/>
  <c r="O41" i="20"/>
  <c r="O42" i="20"/>
  <c r="G27" i="20"/>
  <c r="G28" i="20"/>
  <c r="N45" i="20"/>
  <c r="N46" i="20"/>
  <c r="F35" i="20"/>
  <c r="W14" i="20"/>
  <c r="F36" i="20"/>
  <c r="F42" i="20"/>
  <c r="W17" i="20"/>
  <c r="F41" i="20"/>
  <c r="I31" i="20"/>
  <c r="I32" i="20"/>
  <c r="H42" i="20"/>
  <c r="H41" i="20"/>
  <c r="J46" i="20"/>
  <c r="J45" i="20"/>
  <c r="W9" i="19"/>
  <c r="W14" i="19"/>
  <c r="G39" i="20"/>
  <c r="G40" i="20"/>
  <c r="M31" i="20"/>
  <c r="M32" i="20"/>
  <c r="J41" i="20"/>
  <c r="J42" i="20"/>
  <c r="K45" i="20"/>
  <c r="K46" i="20"/>
  <c r="P28" i="20"/>
  <c r="P27" i="20"/>
  <c r="H45" i="20"/>
  <c r="H46" i="20"/>
  <c r="J36" i="20"/>
  <c r="J35" i="20"/>
  <c r="K39" i="20"/>
  <c r="K40" i="20"/>
  <c r="K25" i="20"/>
  <c r="K26" i="20"/>
  <c r="P39" i="20"/>
  <c r="P40" i="20"/>
  <c r="O29" i="20"/>
  <c r="O30" i="20"/>
  <c r="G37" i="20"/>
  <c r="G38" i="20"/>
  <c r="G43" i="20"/>
  <c r="G44" i="20"/>
  <c r="F32" i="20"/>
  <c r="W12" i="20"/>
  <c r="F31" i="20"/>
  <c r="W16" i="20"/>
  <c r="F40" i="20"/>
  <c r="F39" i="20"/>
  <c r="K33" i="20"/>
  <c r="K34" i="20"/>
  <c r="H44" i="20"/>
  <c r="H43" i="20"/>
  <c r="W11" i="19"/>
  <c r="H26" i="20"/>
  <c r="H25" i="20"/>
  <c r="J25" i="20"/>
  <c r="J26" i="20"/>
  <c r="J39" i="20"/>
  <c r="J40" i="20"/>
  <c r="F34" i="20"/>
  <c r="W13" i="20"/>
  <c r="F33" i="20"/>
  <c r="P34" i="20"/>
  <c r="P33" i="20"/>
  <c r="P48" i="20" s="1"/>
  <c r="O35" i="20"/>
  <c r="O36" i="20"/>
  <c r="K35" i="20"/>
  <c r="K36" i="20"/>
  <c r="Q33" i="20"/>
  <c r="Q34" i="20"/>
  <c r="J38" i="20"/>
  <c r="J37" i="20"/>
  <c r="L43" i="20"/>
  <c r="L44" i="20"/>
  <c r="H39" i="20"/>
  <c r="H40" i="20"/>
  <c r="O45" i="20"/>
  <c r="O46" i="20"/>
  <c r="G33" i="20"/>
  <c r="G34" i="20"/>
  <c r="G25" i="20"/>
  <c r="G26" i="20"/>
  <c r="F29" i="20"/>
  <c r="F30" i="20"/>
  <c r="W11" i="20"/>
  <c r="M27" i="20"/>
  <c r="M28" i="20"/>
  <c r="W15" i="20"/>
  <c r="F37" i="20"/>
  <c r="F38" i="20"/>
  <c r="I27" i="20"/>
  <c r="I28" i="20"/>
  <c r="K27" i="20"/>
  <c r="K28" i="20"/>
  <c r="W19" i="19"/>
  <c r="H29" i="20"/>
  <c r="H30" i="20"/>
  <c r="Q37" i="20"/>
  <c r="Q38" i="20"/>
  <c r="H28" i="20"/>
  <c r="H27" i="20"/>
  <c r="P29" i="20"/>
  <c r="P30" i="20"/>
  <c r="I33" i="20"/>
  <c r="I34" i="20"/>
  <c r="Q35" i="20"/>
  <c r="Q36" i="20"/>
  <c r="K41" i="20"/>
  <c r="K42" i="20"/>
  <c r="G31" i="20"/>
  <c r="G32" i="20"/>
  <c r="G41" i="20"/>
  <c r="G42" i="20"/>
  <c r="N27" i="20"/>
  <c r="N28" i="20"/>
  <c r="F45" i="20"/>
  <c r="F46" i="20"/>
  <c r="W19" i="20"/>
  <c r="M43" i="20"/>
  <c r="M44" i="20"/>
  <c r="J31" i="20"/>
  <c r="J32" i="20"/>
  <c r="O39" i="20"/>
  <c r="O40" i="20"/>
  <c r="W18" i="19"/>
  <c r="J30" i="20"/>
  <c r="J29" i="20"/>
  <c r="Q48" i="20" l="1"/>
  <c r="Q51" i="20" s="1"/>
  <c r="Q53" i="20" s="1"/>
  <c r="H48" i="20"/>
  <c r="H49" i="20"/>
  <c r="L51" i="20"/>
  <c r="L53" i="20" s="1"/>
  <c r="N49" i="20"/>
  <c r="G48" i="20"/>
  <c r="L49" i="20"/>
  <c r="R36" i="20"/>
  <c r="S36" i="20"/>
  <c r="R38" i="20"/>
  <c r="S38" i="20"/>
  <c r="S31" i="20"/>
  <c r="R31" i="20"/>
  <c r="S27" i="20"/>
  <c r="R27" i="20"/>
  <c r="R28" i="20"/>
  <c r="S28" i="20"/>
  <c r="R46" i="20"/>
  <c r="S46" i="20"/>
  <c r="S45" i="20"/>
  <c r="R45" i="20"/>
  <c r="S37" i="20"/>
  <c r="R37" i="20"/>
  <c r="S35" i="20"/>
  <c r="R35" i="20"/>
  <c r="R30" i="20"/>
  <c r="S30" i="20"/>
  <c r="S34" i="20"/>
  <c r="R34" i="20"/>
  <c r="J49" i="20"/>
  <c r="S32" i="20"/>
  <c r="R32" i="20"/>
  <c r="I49" i="20"/>
  <c r="S33" i="20"/>
  <c r="R33" i="20"/>
  <c r="S29" i="20"/>
  <c r="R29" i="20"/>
  <c r="J48" i="20"/>
  <c r="J51" i="20" s="1"/>
  <c r="J53" i="20" s="1"/>
  <c r="K49" i="20"/>
  <c r="M49" i="20"/>
  <c r="O49" i="20"/>
  <c r="R44" i="20"/>
  <c r="S44" i="20"/>
  <c r="I48" i="20"/>
  <c r="G49" i="20"/>
  <c r="H51" i="20"/>
  <c r="H53" i="20" s="1"/>
  <c r="K48" i="20"/>
  <c r="K51" i="20" s="1"/>
  <c r="K53" i="20" s="1"/>
  <c r="P49" i="20"/>
  <c r="P51" i="20" s="1"/>
  <c r="P53" i="20" s="1"/>
  <c r="S41" i="20"/>
  <c r="R41" i="20"/>
  <c r="M48" i="20"/>
  <c r="M51" i="20" s="1"/>
  <c r="M53" i="20" s="1"/>
  <c r="S25" i="20"/>
  <c r="R25" i="20"/>
  <c r="F48" i="20"/>
  <c r="O48" i="20"/>
  <c r="S43" i="20"/>
  <c r="R43" i="20"/>
  <c r="S39" i="20"/>
  <c r="R39" i="20"/>
  <c r="S40" i="20"/>
  <c r="R40" i="20"/>
  <c r="S42" i="20"/>
  <c r="R42" i="20"/>
  <c r="S26" i="20"/>
  <c r="R26" i="20"/>
  <c r="F49" i="20"/>
  <c r="N48" i="20"/>
  <c r="N51" i="20" s="1"/>
  <c r="N53" i="20" s="1"/>
  <c r="I51" i="20" l="1"/>
  <c r="I53" i="20" s="1"/>
  <c r="O51" i="20"/>
  <c r="O53" i="20" s="1"/>
  <c r="S48" i="20"/>
  <c r="S52" i="20" s="1"/>
  <c r="G51" i="20"/>
  <c r="G53" i="20" s="1"/>
  <c r="S49" i="20"/>
  <c r="F51" i="20"/>
  <c r="S51" i="20" l="1"/>
  <c r="P52" i="20" s="1"/>
  <c r="Q52" i="20"/>
  <c r="I52" i="20"/>
  <c r="T40" i="20"/>
  <c r="T32" i="20"/>
  <c r="S53" i="20"/>
  <c r="T41" i="20"/>
  <c r="T33" i="20"/>
  <c r="T25" i="20"/>
  <c r="O52" i="20"/>
  <c r="G52" i="20"/>
  <c r="T42" i="20"/>
  <c r="N52" i="20"/>
  <c r="F52" i="20"/>
  <c r="T43" i="20"/>
  <c r="T35" i="20"/>
  <c r="T27" i="20"/>
  <c r="M52" i="20"/>
  <c r="T28" i="20"/>
  <c r="K52" i="20"/>
  <c r="T46" i="20"/>
  <c r="T38" i="20"/>
  <c r="T30" i="20"/>
  <c r="T29" i="20"/>
  <c r="X5" i="20"/>
  <c r="T39" i="20"/>
  <c r="L52" i="20"/>
  <c r="T45" i="20"/>
  <c r="J52" i="20"/>
  <c r="T37" i="20" l="1"/>
  <c r="T36" i="20"/>
  <c r="T26" i="20"/>
  <c r="T49" i="20" s="1"/>
  <c r="T51" i="20" s="1"/>
  <c r="H52" i="20"/>
  <c r="T31" i="20"/>
  <c r="T44" i="20"/>
  <c r="T34" i="20"/>
  <c r="T48" i="20"/>
  <c r="T52" i="20"/>
  <c r="F53" i="20"/>
  <c r="T53" i="20" l="1"/>
  <c r="G19" i="1" l="1"/>
  <c r="G45" i="1"/>
  <c r="G53" i="1"/>
  <c r="G49" i="1"/>
  <c r="G48" i="1"/>
  <c r="G46" i="1"/>
  <c r="G40" i="1"/>
  <c r="G16" i="1"/>
  <c r="G42" i="1"/>
  <c r="G43" i="1"/>
  <c r="G22" i="1"/>
  <c r="G44" i="1"/>
  <c r="G39" i="1"/>
  <c r="G21" i="1"/>
  <c r="G10" i="1"/>
  <c r="G57" i="1"/>
  <c r="G8" i="1"/>
  <c r="G38" i="1"/>
  <c r="G33" i="1"/>
  <c r="G31" i="1"/>
  <c r="G9" i="1"/>
  <c r="G20" i="1"/>
  <c r="G34" i="1"/>
  <c r="G52" i="1"/>
  <c r="G51" i="1"/>
  <c r="G50" i="1"/>
  <c r="G37" i="1"/>
  <c r="G35" i="1"/>
  <c r="G36" i="1"/>
  <c r="G28" i="1"/>
  <c r="G26" i="1"/>
  <c r="G24" i="1"/>
  <c r="G17" i="1"/>
  <c r="G15" i="1"/>
  <c r="G14" i="1"/>
  <c r="G11" i="1"/>
  <c r="H41" i="1" l="1"/>
  <c r="G25" i="1"/>
  <c r="H18" i="1"/>
  <c r="G27" i="1"/>
  <c r="H30" i="1"/>
  <c r="H7" i="1"/>
  <c r="H13" i="1"/>
  <c r="H32" i="1" l="1"/>
  <c r="G63" i="1" l="1"/>
  <c r="G62" i="1"/>
  <c r="G59" i="1"/>
  <c r="G55" i="1"/>
  <c r="G65" i="1"/>
  <c r="G60" i="1"/>
  <c r="G64" i="1"/>
  <c r="G61" i="1"/>
  <c r="G67" i="1"/>
  <c r="G66" i="1"/>
  <c r="G29" i="1"/>
  <c r="G56" i="1" l="1"/>
  <c r="G54" i="1"/>
  <c r="H58" i="1"/>
  <c r="G68" i="1"/>
  <c r="H23" i="1"/>
  <c r="H47" i="1" l="1"/>
  <c r="H68" i="1"/>
  <c r="S21" i="19" l="1"/>
  <c r="T14" i="19" s="1"/>
  <c r="S4" i="19"/>
  <c r="T11" i="19" l="1"/>
  <c r="T19" i="19"/>
  <c r="T10" i="19"/>
  <c r="T13" i="19"/>
  <c r="T16" i="19"/>
  <c r="T17" i="19"/>
  <c r="T18" i="19"/>
  <c r="T9" i="19"/>
  <c r="T15" i="19"/>
  <c r="T12" i="19"/>
  <c r="T2" i="19"/>
  <c r="T3" i="19" s="1"/>
  <c r="L40" i="19" l="1"/>
  <c r="F40" i="19"/>
  <c r="H40" i="19"/>
  <c r="M42" i="19"/>
  <c r="O40" i="19"/>
  <c r="N40" i="19"/>
  <c r="K40" i="19"/>
  <c r="P40" i="19"/>
  <c r="I40" i="19"/>
  <c r="J40" i="19"/>
  <c r="K42" i="19"/>
  <c r="O42" i="19"/>
  <c r="G40" i="19"/>
  <c r="M40" i="19"/>
  <c r="F42" i="19"/>
  <c r="H42" i="19"/>
  <c r="I42" i="19"/>
  <c r="Q42" i="19"/>
  <c r="Q40" i="19"/>
  <c r="L42" i="19"/>
  <c r="J42" i="19"/>
  <c r="P42" i="19"/>
  <c r="G42" i="19"/>
  <c r="N42" i="19"/>
  <c r="Q26" i="19"/>
  <c r="P28" i="19"/>
  <c r="H28" i="19"/>
  <c r="N30" i="19"/>
  <c r="P34" i="19"/>
  <c r="Q34" i="19"/>
  <c r="H38" i="19"/>
  <c r="P26" i="19"/>
  <c r="K26" i="19"/>
  <c r="Q28" i="19"/>
  <c r="O30" i="19"/>
  <c r="L30" i="19"/>
  <c r="N26" i="19"/>
  <c r="M30" i="19"/>
  <c r="I38" i="19"/>
  <c r="M26" i="19"/>
  <c r="I26" i="19"/>
  <c r="J28" i="19"/>
  <c r="P30" i="19"/>
  <c r="H30" i="19"/>
  <c r="L34" i="19"/>
  <c r="L38" i="19"/>
  <c r="K38" i="19"/>
  <c r="M28" i="19"/>
  <c r="F28" i="19"/>
  <c r="F30" i="19"/>
  <c r="O34" i="19"/>
  <c r="J38" i="19"/>
  <c r="O38" i="19"/>
  <c r="F38" i="19"/>
  <c r="O26" i="19"/>
  <c r="P38" i="19"/>
  <c r="H26" i="19"/>
  <c r="L26" i="19"/>
  <c r="I28" i="19"/>
  <c r="K30" i="19"/>
  <c r="I30" i="19"/>
  <c r="F34" i="19"/>
  <c r="M38" i="19"/>
  <c r="G38" i="19"/>
  <c r="F26" i="19"/>
  <c r="G34" i="19"/>
  <c r="H34" i="19"/>
  <c r="K28" i="19"/>
  <c r="M34" i="19"/>
  <c r="J26" i="19"/>
  <c r="N28" i="19"/>
  <c r="L28" i="19"/>
  <c r="G30" i="19"/>
  <c r="K34" i="19"/>
  <c r="N34" i="19"/>
  <c r="N38" i="19"/>
  <c r="G26" i="19"/>
  <c r="G28" i="19"/>
  <c r="O28" i="19"/>
  <c r="J30" i="19"/>
  <c r="I34" i="19"/>
  <c r="J34" i="19"/>
  <c r="Q38" i="19"/>
  <c r="Q30" i="19"/>
  <c r="K36" i="19"/>
  <c r="M36" i="19"/>
  <c r="H36" i="19"/>
  <c r="P36" i="19"/>
  <c r="O36" i="19"/>
  <c r="Q36" i="19"/>
  <c r="G36" i="19"/>
  <c r="L36" i="19"/>
  <c r="J36" i="19"/>
  <c r="N36" i="19"/>
  <c r="I36" i="19"/>
  <c r="F36" i="19"/>
  <c r="P46" i="19"/>
  <c r="O32" i="19"/>
  <c r="J44" i="19"/>
  <c r="F44" i="19"/>
  <c r="K46" i="19"/>
  <c r="H32" i="19"/>
  <c r="O44" i="19"/>
  <c r="M44" i="19"/>
  <c r="L46" i="19"/>
  <c r="G44" i="19"/>
  <c r="J46" i="19"/>
  <c r="G32" i="19"/>
  <c r="Q44" i="19"/>
  <c r="N46" i="19"/>
  <c r="L32" i="19"/>
  <c r="L44" i="19"/>
  <c r="M46" i="19"/>
  <c r="F32" i="19"/>
  <c r="Q32" i="19"/>
  <c r="I44" i="19"/>
  <c r="H44" i="19"/>
  <c r="F46" i="19"/>
  <c r="G46" i="19"/>
  <c r="M32" i="19"/>
  <c r="J32" i="19"/>
  <c r="K44" i="19"/>
  <c r="H46" i="19"/>
  <c r="Q46" i="19"/>
  <c r="O46" i="19"/>
  <c r="K32" i="19"/>
  <c r="I32" i="19"/>
  <c r="P32" i="19"/>
  <c r="N32" i="19"/>
  <c r="N44" i="19"/>
  <c r="I46" i="19"/>
  <c r="P44" i="19"/>
  <c r="T21" i="19"/>
  <c r="F31" i="19"/>
  <c r="T4" i="19"/>
  <c r="O33" i="19"/>
  <c r="O43" i="19"/>
  <c r="Q37" i="19"/>
  <c r="J43" i="19"/>
  <c r="L43" i="19"/>
  <c r="L39" i="19"/>
  <c r="J37" i="19"/>
  <c r="P31" i="19"/>
  <c r="O27" i="19"/>
  <c r="P25" i="19"/>
  <c r="O31" i="19"/>
  <c r="K33" i="19"/>
  <c r="G41" i="19"/>
  <c r="P37" i="19"/>
  <c r="J27" i="19"/>
  <c r="K37" i="19"/>
  <c r="F41" i="19"/>
  <c r="H31" i="19"/>
  <c r="L25" i="19"/>
  <c r="L31" i="19"/>
  <c r="M43" i="19"/>
  <c r="L41" i="19"/>
  <c r="P27" i="19"/>
  <c r="P29" i="19"/>
  <c r="K27" i="19"/>
  <c r="P33" i="19"/>
  <c r="H39" i="19"/>
  <c r="O25" i="19"/>
  <c r="O39" i="19"/>
  <c r="L27" i="19"/>
  <c r="O37" i="19"/>
  <c r="H41" i="19"/>
  <c r="N41" i="19"/>
  <c r="J39" i="19"/>
  <c r="I29" i="19"/>
  <c r="J31" i="19"/>
  <c r="J29" i="19"/>
  <c r="F25" i="19"/>
  <c r="G43" i="19"/>
  <c r="P41" i="19"/>
  <c r="I43" i="19"/>
  <c r="N25" i="19"/>
  <c r="F27" i="19"/>
  <c r="J35" i="19"/>
  <c r="N43" i="19"/>
  <c r="Q25" i="19"/>
  <c r="I41" i="19"/>
  <c r="G33" i="19"/>
  <c r="F35" i="19"/>
  <c r="L37" i="19"/>
  <c r="I31" i="19"/>
  <c r="J41" i="19"/>
  <c r="G25" i="19"/>
  <c r="Q41" i="19"/>
  <c r="N37" i="19"/>
  <c r="O29" i="19"/>
  <c r="G39" i="19"/>
  <c r="F39" i="19"/>
  <c r="K25" i="19"/>
  <c r="Q39" i="19"/>
  <c r="N27" i="19"/>
  <c r="P43" i="19"/>
  <c r="H25" i="19"/>
  <c r="I35" i="19"/>
  <c r="N39" i="19"/>
  <c r="N31" i="19"/>
  <c r="J25" i="19"/>
  <c r="G27" i="19"/>
  <c r="O35" i="19"/>
  <c r="Q29" i="19"/>
  <c r="F37" i="19"/>
  <c r="Q35" i="19"/>
  <c r="F43" i="19"/>
  <c r="M25" i="19"/>
  <c r="N29" i="19"/>
  <c r="H27" i="19"/>
  <c r="H29" i="19"/>
  <c r="Q27" i="19"/>
  <c r="H33" i="19"/>
  <c r="L33" i="19"/>
  <c r="M29" i="19"/>
  <c r="O41" i="19"/>
  <c r="K29" i="19"/>
  <c r="G35" i="19"/>
  <c r="G29" i="19"/>
  <c r="P35" i="19"/>
  <c r="I37" i="19"/>
  <c r="G31" i="19"/>
  <c r="K31" i="19"/>
  <c r="M27" i="19"/>
  <c r="M39" i="19"/>
  <c r="Q43" i="19"/>
  <c r="Q31" i="19"/>
  <c r="G37" i="19"/>
  <c r="H37" i="19"/>
  <c r="M35" i="19"/>
  <c r="I33" i="19"/>
  <c r="I25" i="19"/>
  <c r="H35" i="19"/>
  <c r="J33" i="19"/>
  <c r="M33" i="19"/>
  <c r="K39" i="19"/>
  <c r="F29" i="19"/>
  <c r="K41" i="19"/>
  <c r="P39" i="19"/>
  <c r="M31" i="19"/>
  <c r="K43" i="19"/>
  <c r="I39" i="19"/>
  <c r="H43" i="19"/>
  <c r="F33" i="19"/>
  <c r="K35" i="19"/>
  <c r="Q33" i="19"/>
  <c r="M41" i="19"/>
  <c r="L29" i="19"/>
  <c r="M37" i="19"/>
  <c r="N35" i="19"/>
  <c r="I27" i="19"/>
  <c r="N33" i="19"/>
  <c r="L35" i="19"/>
  <c r="P45" i="19"/>
  <c r="J45" i="19"/>
  <c r="O45" i="19"/>
  <c r="Q45" i="19"/>
  <c r="N45" i="19"/>
  <c r="L45" i="19"/>
  <c r="M45" i="19"/>
  <c r="F45" i="19"/>
  <c r="I45" i="19"/>
  <c r="K45" i="19"/>
  <c r="G45" i="19"/>
  <c r="H45" i="19"/>
  <c r="M49" i="19" l="1"/>
  <c r="P49" i="19"/>
  <c r="R36" i="19"/>
  <c r="S36" i="19"/>
  <c r="O49" i="19"/>
  <c r="S42" i="19"/>
  <c r="R42" i="19"/>
  <c r="F49" i="19"/>
  <c r="R46" i="19"/>
  <c r="S46" i="19"/>
  <c r="J49" i="19"/>
  <c r="S34" i="19"/>
  <c r="R34" i="19"/>
  <c r="R38" i="19"/>
  <c r="S38" i="19"/>
  <c r="G49" i="19"/>
  <c r="N49" i="19"/>
  <c r="R44" i="19"/>
  <c r="S44" i="19"/>
  <c r="R32" i="19"/>
  <c r="S32" i="19"/>
  <c r="L49" i="19"/>
  <c r="S30" i="19"/>
  <c r="R30" i="19"/>
  <c r="R40" i="19"/>
  <c r="S40" i="19"/>
  <c r="S26" i="19"/>
  <c r="R26" i="19"/>
  <c r="H49" i="19"/>
  <c r="S28" i="19"/>
  <c r="R28" i="19"/>
  <c r="I49" i="19"/>
  <c r="K49" i="19"/>
  <c r="Q49" i="19"/>
  <c r="M48" i="19"/>
  <c r="M51" i="19" s="1"/>
  <c r="S33" i="19"/>
  <c r="R33" i="19"/>
  <c r="Q48" i="19"/>
  <c r="F48" i="19"/>
  <c r="S25" i="19"/>
  <c r="R25" i="19"/>
  <c r="G48" i="19"/>
  <c r="O48" i="19"/>
  <c r="J48" i="19"/>
  <c r="K48" i="19"/>
  <c r="R27" i="19"/>
  <c r="S27" i="19"/>
  <c r="L48" i="19"/>
  <c r="N48" i="19"/>
  <c r="N51" i="19" s="1"/>
  <c r="N53" i="19" s="1"/>
  <c r="P48" i="19"/>
  <c r="S43" i="19"/>
  <c r="R43" i="19"/>
  <c r="R35" i="19"/>
  <c r="S35" i="19"/>
  <c r="R41" i="19"/>
  <c r="S41" i="19"/>
  <c r="I48" i="19"/>
  <c r="R39" i="19"/>
  <c r="S39" i="19"/>
  <c r="S45" i="19"/>
  <c r="R45" i="19"/>
  <c r="S29" i="19"/>
  <c r="R29" i="19"/>
  <c r="R37" i="19"/>
  <c r="S37" i="19"/>
  <c r="H48" i="19"/>
  <c r="S31" i="19"/>
  <c r="R31" i="19"/>
  <c r="I51" i="19" l="1"/>
  <c r="J51" i="19"/>
  <c r="K51" i="19"/>
  <c r="G51" i="19"/>
  <c r="F51" i="19"/>
  <c r="P51" i="19"/>
  <c r="P53" i="19" s="1"/>
  <c r="O51" i="19"/>
  <c r="O53" i="19" s="1"/>
  <c r="L51" i="19"/>
  <c r="H51" i="19"/>
  <c r="Q51" i="19"/>
  <c r="Q53" i="19" s="1"/>
  <c r="S49" i="19"/>
  <c r="S48" i="19"/>
  <c r="S51" i="19" l="1"/>
  <c r="Q52" i="19" s="1"/>
  <c r="S52" i="19"/>
  <c r="T41" i="19"/>
  <c r="T45" i="19"/>
  <c r="T39" i="19"/>
  <c r="T36" i="19"/>
  <c r="T31" i="19"/>
  <c r="F52" i="19"/>
  <c r="N52" i="19"/>
  <c r="T40" i="19"/>
  <c r="H52" i="19"/>
  <c r="T32" i="19"/>
  <c r="T38" i="19"/>
  <c r="T44" i="19"/>
  <c r="T33" i="19"/>
  <c r="T37" i="19"/>
  <c r="T34" i="19"/>
  <c r="T29" i="19"/>
  <c r="T27" i="19"/>
  <c r="J52" i="19"/>
  <c r="T35" i="19"/>
  <c r="T28" i="19"/>
  <c r="O52" i="19"/>
  <c r="T42" i="19"/>
  <c r="T30" i="19"/>
  <c r="K52" i="19"/>
  <c r="S53" i="19"/>
  <c r="P52" i="19"/>
  <c r="T25" i="19"/>
  <c r="T46" i="19"/>
  <c r="T26" i="19"/>
  <c r="I52" i="19"/>
  <c r="G52" i="19"/>
  <c r="X5" i="19"/>
  <c r="L52" i="19" l="1"/>
  <c r="T43" i="19"/>
  <c r="M52" i="19"/>
  <c r="T48" i="19"/>
  <c r="T52" i="19"/>
  <c r="F53" i="19"/>
  <c r="G53" i="19" s="1"/>
  <c r="H53" i="19" s="1"/>
  <c r="I53" i="19" s="1"/>
  <c r="J53" i="19" s="1"/>
  <c r="K53" i="19" s="1"/>
  <c r="L53" i="19" s="1"/>
  <c r="M53" i="19" s="1"/>
  <c r="T49" i="19"/>
  <c r="T51" i="19" l="1"/>
  <c r="T53" i="19" s="1"/>
</calcChain>
</file>

<file path=xl/sharedStrings.xml><?xml version="1.0" encoding="utf-8"?>
<sst xmlns="http://schemas.openxmlformats.org/spreadsheetml/2006/main" count="1012" uniqueCount="224">
  <si>
    <t>QUANT</t>
  </si>
  <si>
    <t>UNIT</t>
  </si>
  <si>
    <t>( R$ ) - PM</t>
  </si>
  <si>
    <t>m3</t>
  </si>
  <si>
    <t>m2</t>
  </si>
  <si>
    <t>m</t>
  </si>
  <si>
    <t>ton</t>
  </si>
  <si>
    <t>un</t>
  </si>
  <si>
    <t>kg</t>
  </si>
  <si>
    <t>N</t>
  </si>
  <si>
    <t>BLSM150</t>
  </si>
  <si>
    <t>CLM060</t>
  </si>
  <si>
    <t>CLM080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</si>
  <si>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</si>
  <si>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</si>
  <si>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</si>
  <si>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</si>
  <si>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</si>
  <si>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</si>
  <si>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</si>
  <si>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</si>
  <si>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</si>
  <si>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</si>
  <si>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</si>
  <si>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</si>
  <si>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Desmatamento e limpeza diam. até 30cm</t>
  </si>
  <si>
    <t>Escavação, Carga e Transp. de jazida 1ª Cat.</t>
  </si>
  <si>
    <t>Demolição de Concreto Símples</t>
  </si>
  <si>
    <t>Regularização compac.subleito 100% PN</t>
  </si>
  <si>
    <t>DER</t>
  </si>
  <si>
    <t>3</t>
  </si>
  <si>
    <t>Brita Graduada</t>
  </si>
  <si>
    <t>Macadame Seco c/ Brita Graduada</t>
  </si>
  <si>
    <t>4</t>
  </si>
  <si>
    <t>6</t>
  </si>
  <si>
    <t>DER mat</t>
  </si>
  <si>
    <t>Meio-Fio com Sarjeta DER - Tipo 2 - (0,042 m3) - Pré-Moldado</t>
  </si>
  <si>
    <t>Aço CA-50 Dobr. e Colocação</t>
  </si>
  <si>
    <t>Remoção e recolocação de cercas de arame</t>
  </si>
  <si>
    <t>Regularização e Compactação SAF- 100% PI - Passeio com Pavimento</t>
  </si>
  <si>
    <t>Aterro c/ mat. do canteiro (escav 1ª CAT+transp+compact) - Passeio</t>
  </si>
  <si>
    <t>Aterro c/ mat. de jazida (escav 1ª CAT+transp+compact) - Passeio</t>
  </si>
  <si>
    <t>Rampa para PNE com Piso Tátil (NBR 9050) - Modelo 06 - 7,65 m2</t>
  </si>
  <si>
    <t>Placa sinalização refletiva - SEM SUPORTE</t>
  </si>
  <si>
    <t>Suporte metál.galv.fogo d=2,5" c/tampa e aletas anti-giro h=3,00m</t>
  </si>
  <si>
    <t>Placa sinalização refletiva-octógono (0,2160 m2/ud) + suporte METÁLICO</t>
  </si>
  <si>
    <t>Placa sinalização refletiva-losango (0,2025 m2/ud) + suporte METÁLICO</t>
  </si>
  <si>
    <t>605000E</t>
  </si>
  <si>
    <t>820000A</t>
  </si>
  <si>
    <t>820000H</t>
  </si>
  <si>
    <t>8</t>
  </si>
  <si>
    <t>Escavação de Bueiros em 1ª Categoria</t>
  </si>
  <si>
    <t>Lastro de Brita</t>
  </si>
  <si>
    <t>Corpo de BSTC ø 0,40 Sem Berço c/ Armação Símples CA-1</t>
  </si>
  <si>
    <t>Corpo de BSTC ø 0,60 Sem Berço c/ Armação Símples CA-1</t>
  </si>
  <si>
    <t>Corpo de BSTC ø 0,80 Sem Berço c/ Armação Dupla CA-2</t>
  </si>
  <si>
    <t>B.L. Símples pré-moldado H até 1,50 m</t>
  </si>
  <si>
    <t>C.L. pré-moldado Tubo até 0,60</t>
  </si>
  <si>
    <t>C.L. pré-moldado Tubo até 0,80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</si>
  <si>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</si>
  <si>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</si>
  <si>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</si>
  <si>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</si>
  <si>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</si>
  <si>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</si>
  <si>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</si>
  <si>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</si>
  <si>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</si>
  <si>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</si>
  <si>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</si>
  <si>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</si>
  <si>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</si>
  <si>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</si>
  <si>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 xml:space="preserve">Faixa de Sinalização Horizontal c/tinta resina acrílica base solvente- (0,034 m2/m2) </t>
  </si>
  <si>
    <t>TOTAL</t>
  </si>
  <si>
    <t>PREÇO GLOBAL</t>
  </si>
  <si>
    <t>1</t>
  </si>
  <si>
    <t>Demolição Mecânica de Pavimento e Transporte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</si>
  <si>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</si>
  <si>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</si>
  <si>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</si>
  <si>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</si>
  <si>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</si>
  <si>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</si>
  <si>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</si>
  <si>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</si>
  <si>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</si>
  <si>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gb</t>
  </si>
  <si>
    <t>DAER/RS</t>
  </si>
  <si>
    <t xml:space="preserve">     </t>
  </si>
  <si>
    <t>560100B</t>
  </si>
  <si>
    <t>Calçada Concreto ( e = 7,00 cm )</t>
  </si>
  <si>
    <t>ENSAIOS TECNOLÓGICOS</t>
  </si>
  <si>
    <t>8.1</t>
  </si>
  <si>
    <t>5.1</t>
  </si>
  <si>
    <t>SEIL/2016</t>
  </si>
  <si>
    <t>3.20</t>
  </si>
  <si>
    <t>7.1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</si>
  <si>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</si>
  <si>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</si>
  <si>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</si>
  <si>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</si>
  <si>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PAVIMENTAÇÃO</t>
  </si>
  <si>
    <t>7.4</t>
  </si>
  <si>
    <r>
      <t>SECRETARIA DE ESTADO DO DESENVOLVIMENTO URBANO 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SEDU</t>
    </r>
  </si>
  <si>
    <t>Edital no Município</t>
  </si>
  <si>
    <t>Procedimento prévio</t>
  </si>
  <si>
    <t>Início previsto da Obra</t>
  </si>
  <si>
    <t>Convênio</t>
  </si>
  <si>
    <t>Repasse do Concedente</t>
  </si>
  <si>
    <t>Data</t>
  </si>
  <si>
    <t>Dias</t>
  </si>
  <si>
    <t>nº</t>
  </si>
  <si>
    <t>Contrapartida do Proponente</t>
  </si>
  <si>
    <t>Quantidade:</t>
  </si>
  <si>
    <t>CRONOGRAMA FÍSICO FINANCEIRO</t>
  </si>
  <si>
    <t>Valor Total</t>
  </si>
  <si>
    <t>GRUPO</t>
  </si>
  <si>
    <t>SERVIÇOS</t>
  </si>
  <si>
    <t>PARCELAS (%)</t>
  </si>
  <si>
    <t>% S/</t>
  </si>
  <si>
    <t>Controle</t>
  </si>
  <si>
    <t>ITEM</t>
  </si>
  <si>
    <t>ITEM (R$)</t>
  </si>
  <si>
    <t>Data Início</t>
  </si>
  <si>
    <t>Data Fim</t>
  </si>
  <si>
    <t>TOTAIS</t>
  </si>
  <si>
    <t>COMPOSIÇÃO DOS RECURSOS (TESOURO E CONTRAPARTIDA)</t>
  </si>
  <si>
    <t>PARCELAS</t>
  </si>
  <si>
    <t>Nº DE</t>
  </si>
  <si>
    <t>MESES</t>
  </si>
  <si>
    <t>1T</t>
  </si>
  <si>
    <t>TESOURO</t>
  </si>
  <si>
    <t>R$</t>
  </si>
  <si>
    <t>1C</t>
  </si>
  <si>
    <t>CONTRAPARTIDA</t>
  </si>
  <si>
    <t>2T</t>
  </si>
  <si>
    <t>2C</t>
  </si>
  <si>
    <t>3T</t>
  </si>
  <si>
    <t>3C</t>
  </si>
  <si>
    <t>4T</t>
  </si>
  <si>
    <t>4C</t>
  </si>
  <si>
    <t>5T</t>
  </si>
  <si>
    <t>5C</t>
  </si>
  <si>
    <t>6T</t>
  </si>
  <si>
    <t>6C</t>
  </si>
  <si>
    <t>7T</t>
  </si>
  <si>
    <t>7C</t>
  </si>
  <si>
    <t>8T</t>
  </si>
  <si>
    <t>8C</t>
  </si>
  <si>
    <t>9T</t>
  </si>
  <si>
    <t>9C</t>
  </si>
  <si>
    <t>10T</t>
  </si>
  <si>
    <t>10C</t>
  </si>
  <si>
    <t>11T</t>
  </si>
  <si>
    <t>11C</t>
  </si>
  <si>
    <t>T</t>
  </si>
  <si>
    <t>C</t>
  </si>
  <si>
    <t>FATURAMENTO MENSAL PREVISTO</t>
  </si>
  <si>
    <t>MENSAL PARCIAL PREVISTO EM %</t>
  </si>
  <si>
    <t>MENSAL ACUMULADO PREVISTO EM %</t>
  </si>
  <si>
    <t>Resp. Técnico:</t>
  </si>
  <si>
    <t>Assinatura:</t>
  </si>
  <si>
    <t>Prefeito:</t>
  </si>
  <si>
    <t>data:</t>
  </si>
  <si>
    <t>___________________________</t>
  </si>
  <si>
    <t>__________________</t>
  </si>
  <si>
    <t>Empréstimo</t>
  </si>
  <si>
    <t>COMPOSIÇÃO DOS RECURSOS (FINANCIAMENTO E CONTRAPARTIDA)</t>
  </si>
  <si>
    <t>FINANCIAMENTO</t>
  </si>
  <si>
    <t>561100A</t>
  </si>
  <si>
    <t>589420B</t>
  </si>
  <si>
    <t>74022/55</t>
  </si>
  <si>
    <t>Reaterro e apiloamento mecânico</t>
  </si>
  <si>
    <t>Projeto:</t>
  </si>
  <si>
    <t>Origem</t>
  </si>
  <si>
    <t>PAM</t>
  </si>
  <si>
    <t>SFM</t>
  </si>
  <si>
    <t>Local da Obra:</t>
  </si>
  <si>
    <t>PLACA DE OBRA TIPO BANNER, 4,00 X 2,00 M, EM QUADRO DE METALON 20 X 20 MM E LONA 360 G, COM IMPRESSÃO DIGITAL, FIXADA EM ESTRUTURA DE MADEIRA.</t>
  </si>
  <si>
    <t>Orçacivil</t>
  </si>
  <si>
    <t>606700A</t>
  </si>
  <si>
    <t>840000A</t>
  </si>
  <si>
    <t>520100A</t>
  </si>
  <si>
    <t>520100B</t>
  </si>
  <si>
    <t>520100C</t>
  </si>
  <si>
    <t>520100E</t>
  </si>
  <si>
    <t>511000B</t>
  </si>
  <si>
    <t>520100F</t>
  </si>
  <si>
    <t>511100A</t>
  </si>
  <si>
    <t>570000B</t>
  </si>
  <si>
    <t>589190A</t>
  </si>
  <si>
    <t>COMPOSIÇÃO1</t>
  </si>
  <si>
    <t>603900C</t>
  </si>
  <si>
    <t>603900G</t>
  </si>
  <si>
    <t>589000I</t>
  </si>
  <si>
    <t>603000A</t>
  </si>
  <si>
    <t>605000K</t>
  </si>
  <si>
    <t>531000A</t>
  </si>
  <si>
    <t>820000I</t>
  </si>
  <si>
    <t>601200A</t>
  </si>
  <si>
    <t>610400C</t>
  </si>
  <si>
    <t>610600D</t>
  </si>
  <si>
    <t>610800E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</si>
  <si>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</si>
  <si>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</si>
  <si>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</si>
  <si>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Mobilização e Desmobilização de Equipamento e Equipe para Extração de Corpos de Prova da Capa Asfáltica</t>
  </si>
  <si>
    <t>PAISAGISMO / URBANISMO</t>
  </si>
  <si>
    <t>SERVÇOS DE URBANIZAÇÃO</t>
  </si>
  <si>
    <t>PIÊN</t>
  </si>
  <si>
    <t>PAVIMENTAÇÃO DE VIA URBANA</t>
  </si>
  <si>
    <t>AVENIDA CAIOBÁ - DISTRITO DE TRIGOLÂNDIA</t>
  </si>
  <si>
    <t>70</t>
  </si>
  <si>
    <t>404300</t>
  </si>
  <si>
    <t>Espalhamento e conformação de bota-fora</t>
  </si>
  <si>
    <t>531500</t>
  </si>
  <si>
    <t>Dreno profundo em solo - tipo 2A</t>
  </si>
  <si>
    <t>PAV-86</t>
  </si>
  <si>
    <t>PM CURITIBA</t>
  </si>
  <si>
    <t>Corte pavimento asfalto/concreto com serra diamantada e= 6mm e profundidade até 5 cm</t>
  </si>
  <si>
    <r>
      <t>Imprimação com Emulsão EAI - exclusive emulsão</t>
    </r>
    <r>
      <rPr>
        <i/>
        <sz val="8"/>
        <rFont val="Arial"/>
        <family val="2"/>
      </rPr>
      <t xml:space="preserve"> (pista+acostamento+ciclofaixa)</t>
    </r>
  </si>
  <si>
    <r>
      <t xml:space="preserve">Pintura de ligação com RR-1C - exclusive emulsão </t>
    </r>
    <r>
      <rPr>
        <i/>
        <sz val="8"/>
        <rFont val="Arial"/>
        <family val="2"/>
      </rPr>
      <t>(pista+acost+ciclofaixa+travessia)</t>
    </r>
  </si>
  <si>
    <r>
      <t>CBUQ - CAPA Traço 1 (Quantidade menor que 10000 toneladas)</t>
    </r>
    <r>
      <rPr>
        <i/>
        <sz val="8"/>
        <rFont val="Arial"/>
        <family val="2"/>
      </rPr>
      <t>(pista+acostamento+ciclofaixa+travessia)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</si>
</sst>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#,##0.00\ &quot;m2&quot;"/>
    <numFmt numFmtId="167" formatCode="d/m/yy;@"/>
    <numFmt numFmtId="168" formatCode="#,##0_ ;[Red]\-#,##0\ "/>
  </numFmts>
  <fonts count="23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8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b/>
      <sz val="8"/>
      <color indexed="12"/>
      <name val="Arial"/>
      <family val="2"/>
    </font>
    <font>
      <sz val="8"/>
      <color indexed="9"/>
      <name val="Arial"/>
      <family val="2"/>
    </font>
    <font>
      <i/>
      <sz val="8"/>
      <name val="Arial"/>
      <family val="2"/>
    </font>
    <font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</fills>
  <borders count="1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0" borderId="0"/>
    <xf numFmtId="0" fontId="10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323">
    <xf numFmtId="0" fontId="0" fillId="0" borderId="0" xfId="0"/>
    <xf numFmtId="0" fontId="5" fillId="0" borderId="0" xfId="12" applyProtection="1">
      <protection locked="0"/>
    </xf>
    <xf numFmtId="0" fontId="5" fillId="0" borderId="0" xfId="12"/>
    <xf numFmtId="0" fontId="13" fillId="3" borderId="9" xfId="12" applyFont="1" applyFill="1" applyBorder="1" applyAlignment="1">
      <alignment vertical="center"/>
    </xf>
    <xf numFmtId="0" fontId="4" fillId="0" borderId="0" xfId="12" applyFont="1"/>
    <xf numFmtId="0" fontId="6" fillId="5" borderId="9" xfId="12" applyFont="1" applyFill="1" applyBorder="1" applyAlignment="1" applyProtection="1">
      <alignment horizontal="centerContinuous" vertical="center"/>
      <protection locked="0"/>
    </xf>
    <xf numFmtId="0" fontId="6" fillId="5" borderId="12" xfId="12" applyFont="1" applyFill="1" applyBorder="1" applyAlignment="1" applyProtection="1">
      <alignment horizontal="centerContinuous" vertical="center"/>
      <protection locked="0"/>
    </xf>
    <xf numFmtId="0" fontId="6" fillId="3" borderId="9" xfId="12" applyFont="1" applyFill="1" applyBorder="1" applyAlignment="1">
      <alignment horizontal="centerContinuous" vertical="center"/>
    </xf>
    <xf numFmtId="0" fontId="5" fillId="5" borderId="13" xfId="12" applyFill="1" applyBorder="1" applyAlignment="1" applyProtection="1">
      <alignment horizontal="centerContinuous" vertical="center" wrapText="1"/>
      <protection locked="0"/>
    </xf>
    <xf numFmtId="0" fontId="5" fillId="5" borderId="10" xfId="12" applyFill="1" applyBorder="1" applyAlignment="1" applyProtection="1">
      <alignment horizontal="centerContinuous" vertical="center" wrapText="1"/>
      <protection locked="0"/>
    </xf>
    <xf numFmtId="0" fontId="5" fillId="5" borderId="10" xfId="12" applyFill="1" applyBorder="1" applyAlignment="1" applyProtection="1">
      <alignment horizontal="left" vertical="center"/>
      <protection locked="0"/>
    </xf>
    <xf numFmtId="0" fontId="5" fillId="5" borderId="14" xfId="12" applyFill="1" applyBorder="1" applyAlignment="1" applyProtection="1">
      <alignment horizontal="centerContinuous" vertical="center"/>
      <protection locked="0"/>
    </xf>
    <xf numFmtId="0" fontId="5" fillId="3" borderId="13" xfId="12" applyFill="1" applyBorder="1" applyAlignment="1">
      <alignment horizontal="centerContinuous" vertical="center"/>
    </xf>
    <xf numFmtId="14" fontId="5" fillId="3" borderId="10" xfId="12" applyNumberFormat="1" applyFill="1" applyBorder="1" applyAlignment="1">
      <alignment horizontal="center" vertical="center"/>
    </xf>
    <xf numFmtId="0" fontId="5" fillId="3" borderId="10" xfId="12" applyFill="1" applyBorder="1" applyAlignment="1">
      <alignment horizontal="centerContinuous" vertical="center" wrapText="1"/>
    </xf>
    <xf numFmtId="0" fontId="5" fillId="3" borderId="10" xfId="12" applyFill="1" applyBorder="1" applyAlignment="1">
      <alignment vertical="center"/>
    </xf>
    <xf numFmtId="17" fontId="5" fillId="3" borderId="14" xfId="12" applyNumberFormat="1" applyFill="1" applyBorder="1" applyAlignment="1">
      <alignment horizontal="center" vertical="center"/>
    </xf>
    <xf numFmtId="17" fontId="5" fillId="5" borderId="10" xfId="12" applyNumberFormat="1" applyFill="1" applyBorder="1" applyAlignment="1" applyProtection="1">
      <alignment horizontal="center" vertical="center"/>
      <protection locked="0"/>
    </xf>
    <xf numFmtId="14" fontId="6" fillId="5" borderId="10" xfId="12" applyNumberFormat="1" applyFont="1" applyFill="1" applyBorder="1" applyAlignment="1" applyProtection="1">
      <alignment horizontal="center" vertical="center"/>
      <protection locked="0"/>
    </xf>
    <xf numFmtId="17" fontId="5" fillId="5" borderId="14" xfId="12" applyNumberFormat="1" applyFill="1" applyBorder="1" applyAlignment="1" applyProtection="1">
      <alignment horizontal="center" vertical="center"/>
      <protection locked="0"/>
    </xf>
    <xf numFmtId="0" fontId="16" fillId="0" borderId="84" xfId="12" applyFont="1" applyBorder="1" applyAlignment="1">
      <alignment horizontal="center"/>
    </xf>
    <xf numFmtId="1" fontId="16" fillId="0" borderId="124" xfId="12" applyNumberFormat="1" applyFont="1" applyBorder="1" applyAlignment="1">
      <alignment horizontal="center"/>
    </xf>
    <xf numFmtId="0" fontId="15" fillId="0" borderId="85" xfId="12" applyFont="1" applyBorder="1"/>
    <xf numFmtId="0" fontId="16" fillId="0" borderId="85" xfId="12" applyFont="1" applyBorder="1" applyAlignment="1">
      <alignment textRotation="180"/>
    </xf>
    <xf numFmtId="167" fontId="15" fillId="0" borderId="87" xfId="12" applyNumberFormat="1" applyFont="1" applyBorder="1" applyAlignment="1">
      <alignment horizontal="center"/>
    </xf>
    <xf numFmtId="1" fontId="17" fillId="0" borderId="91" xfId="12" applyNumberFormat="1" applyFont="1" applyBorder="1" applyAlignment="1">
      <alignment horizontal="center"/>
    </xf>
    <xf numFmtId="49" fontId="17" fillId="0" borderId="125" xfId="12" applyNumberFormat="1" applyFont="1" applyBorder="1" applyAlignment="1">
      <alignment horizontal="center"/>
    </xf>
    <xf numFmtId="49" fontId="17" fillId="0" borderId="35" xfId="12" applyNumberFormat="1" applyFont="1" applyBorder="1" applyAlignment="1">
      <alignment horizontal="left"/>
    </xf>
    <xf numFmtId="0" fontId="18" fillId="0" borderId="6" xfId="12" applyFont="1" applyBorder="1"/>
    <xf numFmtId="0" fontId="17" fillId="0" borderId="35" xfId="12" applyFont="1" applyBorder="1" applyAlignment="1">
      <alignment horizontal="center"/>
    </xf>
    <xf numFmtId="0" fontId="17" fillId="0" borderId="25" xfId="12" applyFont="1" applyBorder="1" applyAlignment="1">
      <alignment horizontal="center"/>
    </xf>
    <xf numFmtId="1" fontId="17" fillId="0" borderId="6" xfId="12" applyNumberFormat="1" applyFont="1" applyBorder="1" applyAlignment="1">
      <alignment horizontal="center"/>
    </xf>
    <xf numFmtId="49" fontId="17" fillId="0" borderId="35" xfId="12" applyNumberFormat="1" applyFont="1" applyBorder="1" applyAlignment="1">
      <alignment horizontal="center"/>
    </xf>
    <xf numFmtId="0" fontId="17" fillId="0" borderId="6" xfId="12" applyFont="1" applyBorder="1" applyAlignment="1">
      <alignment horizontal="center"/>
    </xf>
    <xf numFmtId="0" fontId="17" fillId="0" borderId="33" xfId="12" applyFont="1" applyBorder="1" applyAlignment="1">
      <alignment horizontal="center"/>
    </xf>
    <xf numFmtId="0" fontId="16" fillId="0" borderId="126" xfId="12" applyFont="1" applyBorder="1" applyAlignment="1">
      <alignment horizontal="center"/>
    </xf>
    <xf numFmtId="1" fontId="16" fillId="0" borderId="127" xfId="12" applyNumberFormat="1" applyFont="1" applyBorder="1" applyAlignment="1">
      <alignment horizontal="center"/>
    </xf>
    <xf numFmtId="0" fontId="15" fillId="0" borderId="128" xfId="12" applyFont="1" applyBorder="1"/>
    <xf numFmtId="0" fontId="16" fillId="0" borderId="128" xfId="12" applyFont="1" applyBorder="1" applyAlignment="1">
      <alignment textRotation="180"/>
    </xf>
    <xf numFmtId="1" fontId="17" fillId="0" borderId="118" xfId="12" applyNumberFormat="1" applyFont="1" applyBorder="1" applyAlignment="1">
      <alignment horizontal="center"/>
    </xf>
    <xf numFmtId="1" fontId="17" fillId="0" borderId="28" xfId="12" applyNumberFormat="1" applyFont="1" applyBorder="1" applyAlignment="1">
      <alignment horizontal="center"/>
    </xf>
    <xf numFmtId="0" fontId="9" fillId="3" borderId="17" xfId="12" applyFont="1" applyFill="1" applyBorder="1" applyAlignment="1">
      <alignment horizontal="center" wrapText="1"/>
    </xf>
    <xf numFmtId="0" fontId="5" fillId="3" borderId="16" xfId="12" quotePrefix="1" applyFill="1" applyBorder="1" applyAlignment="1">
      <alignment horizontal="left" vertical="center" indent="3"/>
    </xf>
    <xf numFmtId="0" fontId="9" fillId="3" borderId="16" xfId="12" applyFont="1" applyFill="1" applyBorder="1" applyAlignment="1">
      <alignment horizontal="centerContinuous"/>
    </xf>
    <xf numFmtId="0" fontId="5" fillId="3" borderId="16" xfId="12" quotePrefix="1" applyFill="1" applyBorder="1" applyAlignment="1">
      <alignment horizontal="left"/>
    </xf>
    <xf numFmtId="0" fontId="5" fillId="3" borderId="9" xfId="12" applyFill="1" applyBorder="1"/>
    <xf numFmtId="0" fontId="5" fillId="3" borderId="16" xfId="12" applyFill="1" applyBorder="1"/>
    <xf numFmtId="0" fontId="5" fillId="3" borderId="12" xfId="12" applyFill="1" applyBorder="1"/>
    <xf numFmtId="0" fontId="6" fillId="3" borderId="62" xfId="12" applyFont="1" applyFill="1" applyBorder="1" applyAlignment="1">
      <alignment horizontal="left"/>
    </xf>
    <xf numFmtId="2" fontId="6" fillId="5" borderId="63" xfId="12" applyNumberFormat="1" applyFont="1" applyFill="1" applyBorder="1" applyAlignment="1" applyProtection="1">
      <alignment horizontal="left"/>
      <protection locked="0"/>
    </xf>
    <xf numFmtId="0" fontId="6" fillId="5" borderId="47" xfId="12" applyFont="1" applyFill="1" applyBorder="1" applyAlignment="1" applyProtection="1">
      <alignment horizontal="left"/>
      <protection locked="0"/>
    </xf>
    <xf numFmtId="0" fontId="6" fillId="0" borderId="64" xfId="12" applyFont="1" applyBorder="1" applyAlignment="1">
      <alignment horizontal="left"/>
    </xf>
    <xf numFmtId="1" fontId="6" fillId="5" borderId="33" xfId="12" applyNumberFormat="1" applyFont="1" applyFill="1" applyBorder="1" applyAlignment="1" applyProtection="1">
      <alignment horizontal="center"/>
      <protection locked="0"/>
    </xf>
    <xf numFmtId="0" fontId="3" fillId="0" borderId="64" xfId="12" applyFont="1" applyBorder="1" applyAlignment="1">
      <alignment horizontal="centerContinuous"/>
    </xf>
    <xf numFmtId="49" fontId="3" fillId="0" borderId="33" xfId="12" applyNumberFormat="1" applyFont="1" applyBorder="1" applyAlignment="1">
      <alignment horizontal="centerContinuous"/>
    </xf>
    <xf numFmtId="49" fontId="3" fillId="0" borderId="65" xfId="12" applyNumberFormat="1" applyFont="1" applyBorder="1" applyAlignment="1">
      <alignment horizontal="centerContinuous"/>
    </xf>
    <xf numFmtId="0" fontId="3" fillId="3" borderId="7" xfId="12" applyFont="1" applyFill="1" applyBorder="1" applyAlignment="1">
      <alignment horizontal="centerContinuous"/>
    </xf>
    <xf numFmtId="0" fontId="3" fillId="3" borderId="47" xfId="12" applyFont="1" applyFill="1" applyBorder="1" applyAlignment="1">
      <alignment horizontal="centerContinuous"/>
    </xf>
    <xf numFmtId="4" fontId="3" fillId="5" borderId="66" xfId="12" applyNumberFormat="1" applyFont="1" applyFill="1" applyBorder="1" applyAlignment="1" applyProtection="1">
      <alignment horizontal="center"/>
      <protection locked="0"/>
    </xf>
    <xf numFmtId="10" fontId="3" fillId="0" borderId="67" xfId="15" applyNumberFormat="1" applyFont="1" applyFill="1" applyBorder="1" applyAlignment="1" applyProtection="1">
      <alignment horizontal="center"/>
    </xf>
    <xf numFmtId="0" fontId="6" fillId="3" borderId="68" xfId="12" applyFont="1" applyFill="1" applyBorder="1" applyAlignment="1">
      <alignment horizontal="left"/>
    </xf>
    <xf numFmtId="49" fontId="6" fillId="5" borderId="69" xfId="12" applyNumberFormat="1" applyFont="1" applyFill="1" applyBorder="1" applyProtection="1">
      <protection locked="0"/>
    </xf>
    <xf numFmtId="0" fontId="6" fillId="5" borderId="10" xfId="12" applyFont="1" applyFill="1" applyBorder="1" applyProtection="1">
      <protection locked="0"/>
    </xf>
    <xf numFmtId="0" fontId="6" fillId="5" borderId="10" xfId="12" applyFont="1" applyFill="1" applyBorder="1" applyAlignment="1" applyProtection="1">
      <alignment horizontal="left"/>
      <protection locked="0"/>
    </xf>
    <xf numFmtId="0" fontId="6" fillId="0" borderId="70" xfId="12" applyFont="1" applyBorder="1" applyAlignment="1">
      <alignment horizontal="left"/>
    </xf>
    <xf numFmtId="1" fontId="6" fillId="5" borderId="61" xfId="12" applyNumberFormat="1" applyFont="1" applyFill="1" applyBorder="1" applyAlignment="1" applyProtection="1">
      <alignment horizontal="center"/>
      <protection locked="0"/>
    </xf>
    <xf numFmtId="0" fontId="3" fillId="0" borderId="70" xfId="12" applyFont="1" applyBorder="1" applyAlignment="1">
      <alignment horizontal="center"/>
    </xf>
    <xf numFmtId="14" fontId="3" fillId="0" borderId="61" xfId="12" applyNumberFormat="1" applyFont="1" applyBorder="1" applyAlignment="1" applyProtection="1">
      <alignment horizontal="center"/>
      <protection locked="0"/>
    </xf>
    <xf numFmtId="1" fontId="3" fillId="5" borderId="61" xfId="12" applyNumberFormat="1" applyFont="1" applyFill="1" applyBorder="1" applyAlignment="1" applyProtection="1">
      <alignment horizontal="center"/>
      <protection locked="0"/>
    </xf>
    <xf numFmtId="14" fontId="3" fillId="0" borderId="71" xfId="12" applyNumberFormat="1" applyFont="1" applyBorder="1" applyAlignment="1">
      <alignment horizontal="center"/>
    </xf>
    <xf numFmtId="1" fontId="3" fillId="5" borderId="61" xfId="12" applyNumberFormat="1" applyFont="1" applyFill="1" applyBorder="1" applyAlignment="1">
      <alignment horizontal="center"/>
    </xf>
    <xf numFmtId="0" fontId="3" fillId="3" borderId="72" xfId="12" applyFont="1" applyFill="1" applyBorder="1" applyAlignment="1">
      <alignment horizontal="centerContinuous"/>
    </xf>
    <xf numFmtId="0" fontId="3" fillId="3" borderId="50" xfId="12" applyFont="1" applyFill="1" applyBorder="1" applyAlignment="1">
      <alignment horizontal="centerContinuous"/>
    </xf>
    <xf numFmtId="0" fontId="3" fillId="3" borderId="10" xfId="12" applyFont="1" applyFill="1" applyBorder="1" applyAlignment="1">
      <alignment horizontal="centerContinuous"/>
    </xf>
    <xf numFmtId="4" fontId="3" fillId="5" borderId="73" xfId="12" applyNumberFormat="1" applyFont="1" applyFill="1" applyBorder="1" applyAlignment="1" applyProtection="1">
      <alignment horizontal="center"/>
      <protection locked="0"/>
    </xf>
    <xf numFmtId="10" fontId="3" fillId="0" borderId="74" xfId="15" applyNumberFormat="1" applyFont="1" applyFill="1" applyBorder="1" applyAlignment="1" applyProtection="1">
      <alignment horizontal="center"/>
    </xf>
    <xf numFmtId="0" fontId="6" fillId="3" borderId="75" xfId="12" applyFont="1" applyFill="1" applyBorder="1" applyAlignment="1">
      <alignment horizontal="left"/>
    </xf>
    <xf numFmtId="166" fontId="6" fillId="4" borderId="76" xfId="12" applyNumberFormat="1" applyFont="1" applyFill="1" applyBorder="1" applyAlignment="1">
      <alignment horizontal="left" indent="1"/>
    </xf>
    <xf numFmtId="0" fontId="12" fillId="3" borderId="77" xfId="12" applyFont="1" applyFill="1" applyBorder="1" applyAlignment="1">
      <alignment horizontal="center"/>
    </xf>
    <xf numFmtId="0" fontId="11" fillId="3" borderId="57" xfId="12" applyFont="1" applyFill="1" applyBorder="1" applyAlignment="1">
      <alignment horizontal="centerContinuous"/>
    </xf>
    <xf numFmtId="0" fontId="12" fillId="3" borderId="9" xfId="12" applyFont="1" applyFill="1" applyBorder="1" applyAlignment="1">
      <alignment horizontal="centerContinuous"/>
    </xf>
    <xf numFmtId="0" fontId="3" fillId="3" borderId="77" xfId="12" applyFont="1" applyFill="1" applyBorder="1" applyAlignment="1">
      <alignment horizontal="centerContinuous"/>
    </xf>
    <xf numFmtId="0" fontId="3" fillId="3" borderId="16" xfId="12" applyFont="1" applyFill="1" applyBorder="1" applyAlignment="1">
      <alignment horizontal="centerContinuous"/>
    </xf>
    <xf numFmtId="40" fontId="14" fillId="3" borderId="78" xfId="12" applyNumberFormat="1" applyFont="1" applyFill="1" applyBorder="1"/>
    <xf numFmtId="10" fontId="4" fillId="0" borderId="79" xfId="15" applyNumberFormat="1" applyFont="1" applyFill="1" applyBorder="1" applyProtection="1"/>
    <xf numFmtId="0" fontId="5" fillId="3" borderId="31" xfId="12" applyFill="1" applyBorder="1" applyAlignment="1">
      <alignment horizontal="center"/>
    </xf>
    <xf numFmtId="0" fontId="5" fillId="3" borderId="80" xfId="12" applyFill="1" applyBorder="1" applyAlignment="1">
      <alignment horizontal="left"/>
    </xf>
    <xf numFmtId="0" fontId="5" fillId="3" borderId="8" xfId="12" applyFill="1" applyBorder="1" applyAlignment="1">
      <alignment horizontal="centerContinuous"/>
    </xf>
    <xf numFmtId="0" fontId="6" fillId="3" borderId="6" xfId="12" applyFont="1" applyFill="1" applyBorder="1" applyAlignment="1">
      <alignment horizontal="center"/>
    </xf>
    <xf numFmtId="0" fontId="5" fillId="3" borderId="7" xfId="12" applyFill="1" applyBorder="1" applyAlignment="1">
      <alignment horizontal="centerContinuous"/>
    </xf>
    <xf numFmtId="0" fontId="5" fillId="3" borderId="47" xfId="12" applyFill="1" applyBorder="1" applyAlignment="1">
      <alignment horizontal="centerContinuous"/>
    </xf>
    <xf numFmtId="0" fontId="5" fillId="3" borderId="33" xfId="12" applyFill="1" applyBorder="1" applyAlignment="1">
      <alignment horizontal="centerContinuous"/>
    </xf>
    <xf numFmtId="0" fontId="5" fillId="3" borderId="35" xfId="12" applyFill="1" applyBorder="1" applyAlignment="1">
      <alignment horizontal="centerContinuous"/>
    </xf>
    <xf numFmtId="0" fontId="5" fillId="3" borderId="81" xfId="12" applyFill="1" applyBorder="1" applyAlignment="1">
      <alignment horizontal="centerContinuous"/>
    </xf>
    <xf numFmtId="0" fontId="5" fillId="3" borderId="8" xfId="12" applyFill="1" applyBorder="1" applyAlignment="1">
      <alignment horizontal="center"/>
    </xf>
    <xf numFmtId="0" fontId="5" fillId="3" borderId="82" xfId="12" applyFill="1" applyBorder="1" applyAlignment="1">
      <alignment horizontal="center"/>
    </xf>
    <xf numFmtId="0" fontId="5" fillId="3" borderId="83" xfId="12" applyFill="1" applyBorder="1" applyAlignment="1">
      <alignment horizontal="center"/>
    </xf>
    <xf numFmtId="0" fontId="6" fillId="2" borderId="23" xfId="12" applyFont="1" applyFill="1" applyBorder="1" applyAlignment="1" applyProtection="1">
      <alignment horizontal="center"/>
      <protection locked="0"/>
    </xf>
    <xf numFmtId="0" fontId="5" fillId="3" borderId="84" xfId="12" applyFill="1" applyBorder="1" applyAlignment="1">
      <alignment horizontal="center"/>
    </xf>
    <xf numFmtId="0" fontId="5" fillId="3" borderId="85" xfId="12" applyFill="1" applyBorder="1"/>
    <xf numFmtId="0" fontId="5" fillId="3" borderId="86" xfId="12" applyFill="1" applyBorder="1"/>
    <xf numFmtId="1" fontId="6" fillId="6" borderId="87" xfId="12" applyNumberFormat="1" applyFont="1" applyFill="1" applyBorder="1" applyAlignment="1" applyProtection="1">
      <alignment horizontal="center"/>
      <protection locked="0"/>
    </xf>
    <xf numFmtId="0" fontId="5" fillId="3" borderId="87" xfId="12" applyFill="1" applyBorder="1" applyAlignment="1">
      <alignment horizontal="center"/>
    </xf>
    <xf numFmtId="0" fontId="5" fillId="3" borderId="88" xfId="12" applyFill="1" applyBorder="1" applyAlignment="1">
      <alignment horizontal="center"/>
    </xf>
    <xf numFmtId="0" fontId="5" fillId="3" borderId="86" xfId="12" applyFill="1" applyBorder="1" applyAlignment="1">
      <alignment horizontal="center"/>
    </xf>
    <xf numFmtId="0" fontId="5" fillId="3" borderId="89" xfId="12" applyFill="1" applyBorder="1" applyAlignment="1">
      <alignment horizontal="center"/>
    </xf>
    <xf numFmtId="0" fontId="5" fillId="3" borderId="90" xfId="12" applyFill="1" applyBorder="1" applyAlignment="1">
      <alignment horizontal="center"/>
    </xf>
    <xf numFmtId="0" fontId="6" fillId="3" borderId="85" xfId="12" applyFont="1" applyFill="1" applyBorder="1" applyAlignment="1">
      <alignment textRotation="180"/>
    </xf>
    <xf numFmtId="167" fontId="5" fillId="3" borderId="87" xfId="12" applyNumberFormat="1" applyFill="1" applyBorder="1" applyAlignment="1">
      <alignment horizontal="center"/>
    </xf>
    <xf numFmtId="167" fontId="5" fillId="3" borderId="88" xfId="12" applyNumberFormat="1" applyFill="1" applyBorder="1" applyAlignment="1">
      <alignment horizontal="center"/>
    </xf>
    <xf numFmtId="167" fontId="5" fillId="3" borderId="86" xfId="12" applyNumberFormat="1" applyFill="1" applyBorder="1" applyAlignment="1">
      <alignment horizontal="center"/>
    </xf>
    <xf numFmtId="49" fontId="4" fillId="3" borderId="91" xfId="12" applyNumberFormat="1" applyFont="1" applyFill="1" applyBorder="1" applyAlignment="1">
      <alignment horizontal="center"/>
    </xf>
    <xf numFmtId="49" fontId="4" fillId="3" borderId="92" xfId="12" applyNumberFormat="1" applyFont="1" applyFill="1" applyBorder="1" applyAlignment="1">
      <alignment horizontal="left"/>
    </xf>
    <xf numFmtId="49" fontId="4" fillId="3" borderId="35" xfId="12" applyNumberFormat="1" applyFont="1" applyFill="1" applyBorder="1" applyAlignment="1">
      <alignment horizontal="left"/>
    </xf>
    <xf numFmtId="0" fontId="20" fillId="3" borderId="6" xfId="12" applyFont="1" applyFill="1" applyBorder="1"/>
    <xf numFmtId="0" fontId="4" fillId="3" borderId="35" xfId="12" applyFont="1" applyFill="1" applyBorder="1" applyAlignment="1">
      <alignment horizontal="center"/>
    </xf>
    <xf numFmtId="0" fontId="4" fillId="3" borderId="93" xfId="12" applyFont="1" applyFill="1" applyBorder="1" applyAlignment="1">
      <alignment horizontal="center"/>
    </xf>
    <xf numFmtId="0" fontId="4" fillId="3" borderId="49" xfId="12" applyFont="1" applyFill="1" applyBorder="1" applyAlignment="1">
      <alignment horizontal="center"/>
    </xf>
    <xf numFmtId="40" fontId="3" fillId="5" borderId="94" xfId="12" applyNumberFormat="1" applyFont="1" applyFill="1" applyBorder="1" applyAlignment="1">
      <alignment horizontal="right"/>
    </xf>
    <xf numFmtId="2" fontId="4" fillId="3" borderId="36" xfId="12" applyNumberFormat="1" applyFont="1" applyFill="1" applyBorder="1"/>
    <xf numFmtId="49" fontId="4" fillId="3" borderId="28" xfId="12" applyNumberFormat="1" applyFont="1" applyFill="1" applyBorder="1" applyAlignment="1">
      <alignment horizontal="center"/>
    </xf>
    <xf numFmtId="0" fontId="5" fillId="3" borderId="95" xfId="12" applyFill="1" applyBorder="1"/>
    <xf numFmtId="0" fontId="5" fillId="3" borderId="96" xfId="12" applyFill="1" applyBorder="1"/>
    <xf numFmtId="0" fontId="4" fillId="3" borderId="96" xfId="12" applyFont="1" applyFill="1" applyBorder="1"/>
    <xf numFmtId="40" fontId="4" fillId="3" borderId="96" xfId="12" applyNumberFormat="1" applyFont="1" applyFill="1" applyBorder="1"/>
    <xf numFmtId="0" fontId="4" fillId="3" borderId="97" xfId="12" applyFont="1" applyFill="1" applyBorder="1"/>
    <xf numFmtId="0" fontId="5" fillId="3" borderId="98" xfId="12" applyFill="1" applyBorder="1"/>
    <xf numFmtId="0" fontId="6" fillId="3" borderId="99" xfId="12" applyFont="1" applyFill="1" applyBorder="1" applyAlignment="1">
      <alignment horizontal="centerContinuous"/>
    </xf>
    <xf numFmtId="0" fontId="5" fillId="3" borderId="99" xfId="12" applyFill="1" applyBorder="1" applyAlignment="1">
      <alignment horizontal="centerContinuous"/>
    </xf>
    <xf numFmtId="0" fontId="4" fillId="3" borderId="99" xfId="12" applyFont="1" applyFill="1" applyBorder="1"/>
    <xf numFmtId="40" fontId="14" fillId="3" borderId="100" xfId="12" applyNumberFormat="1" applyFont="1" applyFill="1" applyBorder="1"/>
    <xf numFmtId="0" fontId="14" fillId="3" borderId="101" xfId="12" applyFont="1" applyFill="1" applyBorder="1"/>
    <xf numFmtId="0" fontId="11" fillId="3" borderId="53" xfId="12" applyFont="1" applyFill="1" applyBorder="1" applyAlignment="1">
      <alignment horizontal="centerContinuous"/>
    </xf>
    <xf numFmtId="0" fontId="12" fillId="3" borderId="49" xfId="12" applyFont="1" applyFill="1" applyBorder="1" applyAlignment="1">
      <alignment horizontal="centerContinuous"/>
    </xf>
    <xf numFmtId="0" fontId="4" fillId="3" borderId="49" xfId="12" applyFont="1" applyFill="1" applyBorder="1" applyAlignment="1">
      <alignment horizontal="centerContinuous"/>
    </xf>
    <xf numFmtId="0" fontId="4" fillId="3" borderId="39" xfId="12" applyFont="1" applyFill="1" applyBorder="1" applyAlignment="1">
      <alignment horizontal="centerContinuous"/>
    </xf>
    <xf numFmtId="0" fontId="4" fillId="3" borderId="86" xfId="12" applyFont="1" applyFill="1" applyBorder="1" applyAlignment="1">
      <alignment horizontal="centerContinuous"/>
    </xf>
    <xf numFmtId="0" fontId="4" fillId="3" borderId="102" xfId="12" applyFont="1" applyFill="1" applyBorder="1" applyAlignment="1">
      <alignment horizontal="centerContinuous"/>
    </xf>
    <xf numFmtId="0" fontId="4" fillId="3" borderId="82" xfId="12" applyFont="1" applyFill="1" applyBorder="1" applyAlignment="1">
      <alignment horizontal="center"/>
    </xf>
    <xf numFmtId="0" fontId="4" fillId="3" borderId="83" xfId="12" applyFont="1" applyFill="1" applyBorder="1" applyAlignment="1">
      <alignment horizontal="center"/>
    </xf>
    <xf numFmtId="0" fontId="5" fillId="3" borderId="91" xfId="12" applyFill="1" applyBorder="1" applyAlignment="1">
      <alignment horizontal="center"/>
    </xf>
    <xf numFmtId="0" fontId="5" fillId="3" borderId="103" xfId="12" applyFill="1" applyBorder="1" applyAlignment="1">
      <alignment horizontal="center"/>
    </xf>
    <xf numFmtId="0" fontId="5" fillId="3" borderId="104" xfId="12" applyFill="1" applyBorder="1" applyAlignment="1">
      <alignment horizontal="center"/>
    </xf>
    <xf numFmtId="0" fontId="4" fillId="3" borderId="104" xfId="12" applyFont="1" applyFill="1" applyBorder="1" applyAlignment="1">
      <alignment horizontal="center"/>
    </xf>
    <xf numFmtId="0" fontId="4" fillId="3" borderId="105" xfId="12" applyFont="1" applyFill="1" applyBorder="1" applyAlignment="1">
      <alignment horizontal="center"/>
    </xf>
    <xf numFmtId="0" fontId="5" fillId="3" borderId="49" xfId="12" applyFill="1" applyBorder="1" applyAlignment="1">
      <alignment horizontal="center"/>
    </xf>
    <xf numFmtId="0" fontId="4" fillId="3" borderId="94" xfId="12" applyFont="1" applyFill="1" applyBorder="1" applyAlignment="1">
      <alignment horizontal="center"/>
    </xf>
    <xf numFmtId="0" fontId="4" fillId="3" borderId="36" xfId="12" applyFont="1" applyFill="1" applyBorder="1" applyAlignment="1">
      <alignment horizontal="center"/>
    </xf>
    <xf numFmtId="0" fontId="4" fillId="3" borderId="26" xfId="12" applyFont="1" applyFill="1" applyBorder="1" applyAlignment="1">
      <alignment horizontal="center"/>
    </xf>
    <xf numFmtId="49" fontId="4" fillId="3" borderId="32" xfId="12" applyNumberFormat="1" applyFont="1" applyFill="1" applyBorder="1"/>
    <xf numFmtId="0" fontId="4" fillId="3" borderId="33" xfId="12" applyFont="1" applyFill="1" applyBorder="1"/>
    <xf numFmtId="0" fontId="4" fillId="3" borderId="6" xfId="12" applyFont="1" applyFill="1" applyBorder="1"/>
    <xf numFmtId="40" fontId="4" fillId="3" borderId="6" xfId="12" applyNumberFormat="1" applyFont="1" applyFill="1" applyBorder="1"/>
    <xf numFmtId="40" fontId="4" fillId="3" borderId="106" xfId="12" applyNumberFormat="1" applyFont="1" applyFill="1" applyBorder="1" applyProtection="1">
      <protection locked="0"/>
    </xf>
    <xf numFmtId="168" fontId="4" fillId="3" borderId="49" xfId="12" applyNumberFormat="1" applyFont="1" applyFill="1" applyBorder="1" applyAlignment="1">
      <alignment horizontal="center"/>
    </xf>
    <xf numFmtId="40" fontId="4" fillId="3" borderId="66" xfId="12" applyNumberFormat="1" applyFont="1" applyFill="1" applyBorder="1"/>
    <xf numFmtId="10" fontId="4" fillId="3" borderId="27" xfId="15" applyNumberFormat="1" applyFont="1" applyFill="1" applyBorder="1" applyProtection="1"/>
    <xf numFmtId="0" fontId="4" fillId="3" borderId="25" xfId="12" applyFont="1" applyFill="1" applyBorder="1"/>
    <xf numFmtId="168" fontId="4" fillId="3" borderId="47" xfId="12" applyNumberFormat="1" applyFont="1" applyFill="1" applyBorder="1" applyAlignment="1">
      <alignment horizontal="center"/>
    </xf>
    <xf numFmtId="40" fontId="5" fillId="0" borderId="0" xfId="12" applyNumberFormat="1" applyProtection="1">
      <protection locked="0"/>
    </xf>
    <xf numFmtId="1" fontId="4" fillId="3" borderId="32" xfId="12" applyNumberFormat="1" applyFont="1" applyFill="1" applyBorder="1"/>
    <xf numFmtId="1" fontId="4" fillId="3" borderId="25" xfId="12" applyNumberFormat="1" applyFont="1" applyFill="1" applyBorder="1"/>
    <xf numFmtId="0" fontId="4" fillId="3" borderId="48" xfId="12" applyFont="1" applyFill="1" applyBorder="1" applyAlignment="1">
      <alignment horizontal="center"/>
    </xf>
    <xf numFmtId="0" fontId="4" fillId="3" borderId="47" xfId="12" applyFont="1" applyFill="1" applyBorder="1"/>
    <xf numFmtId="40" fontId="4" fillId="3" borderId="47" xfId="12" applyNumberFormat="1" applyFont="1" applyFill="1" applyBorder="1"/>
    <xf numFmtId="40" fontId="4" fillId="3" borderId="47" xfId="12" applyNumberFormat="1" applyFont="1" applyFill="1" applyBorder="1" applyProtection="1">
      <protection locked="0"/>
    </xf>
    <xf numFmtId="9" fontId="4" fillId="3" borderId="41" xfId="15" applyFont="1" applyFill="1" applyBorder="1" applyProtection="1"/>
    <xf numFmtId="40" fontId="4" fillId="3" borderId="25" xfId="12" applyNumberFormat="1" applyFont="1" applyFill="1" applyBorder="1"/>
    <xf numFmtId="40" fontId="4" fillId="3" borderId="107" xfId="12" applyNumberFormat="1" applyFont="1" applyFill="1" applyBorder="1" applyProtection="1">
      <protection locked="0"/>
    </xf>
    <xf numFmtId="40" fontId="4" fillId="3" borderId="108" xfId="12" applyNumberFormat="1" applyFont="1" applyFill="1" applyBorder="1"/>
    <xf numFmtId="40" fontId="4" fillId="3" borderId="94" xfId="12" applyNumberFormat="1" applyFont="1" applyFill="1" applyBorder="1"/>
    <xf numFmtId="10" fontId="4" fillId="3" borderId="36" xfId="15" applyNumberFormat="1" applyFont="1" applyFill="1" applyBorder="1" applyProtection="1"/>
    <xf numFmtId="0" fontId="4" fillId="3" borderId="1" xfId="12" applyFont="1" applyFill="1" applyBorder="1"/>
    <xf numFmtId="40" fontId="4" fillId="3" borderId="49" xfId="12" applyNumberFormat="1" applyFont="1" applyFill="1" applyBorder="1"/>
    <xf numFmtId="0" fontId="4" fillId="3" borderId="48" xfId="12" applyFont="1" applyFill="1" applyBorder="1"/>
    <xf numFmtId="40" fontId="4" fillId="3" borderId="8" xfId="12" applyNumberFormat="1" applyFont="1" applyFill="1" applyBorder="1"/>
    <xf numFmtId="9" fontId="4" fillId="3" borderId="42" xfId="15" applyFont="1" applyFill="1" applyBorder="1" applyProtection="1"/>
    <xf numFmtId="0" fontId="6" fillId="3" borderId="84" xfId="12" applyFont="1" applyFill="1" applyBorder="1" applyAlignment="1">
      <alignment horizontal="centerContinuous"/>
    </xf>
    <xf numFmtId="0" fontId="5" fillId="3" borderId="109" xfId="12" applyFill="1" applyBorder="1" applyAlignment="1">
      <alignment horizontal="centerContinuous"/>
    </xf>
    <xf numFmtId="0" fontId="5" fillId="3" borderId="109" xfId="12" applyFill="1" applyBorder="1"/>
    <xf numFmtId="40" fontId="14" fillId="3" borderId="109" xfId="12" applyNumberFormat="1" applyFont="1" applyFill="1" applyBorder="1"/>
    <xf numFmtId="40" fontId="14" fillId="3" borderId="1" xfId="12" applyNumberFormat="1" applyFont="1" applyFill="1" applyBorder="1"/>
    <xf numFmtId="40" fontId="14" fillId="3" borderId="110" xfId="12" applyNumberFormat="1" applyFont="1" applyFill="1" applyBorder="1" applyProtection="1">
      <protection locked="0"/>
    </xf>
    <xf numFmtId="40" fontId="14" fillId="3" borderId="0" xfId="12" applyNumberFormat="1" applyFont="1" applyFill="1"/>
    <xf numFmtId="40" fontId="14" fillId="3" borderId="111" xfId="12" applyNumberFormat="1" applyFont="1" applyFill="1" applyBorder="1"/>
    <xf numFmtId="10" fontId="14" fillId="3" borderId="112" xfId="15" applyNumberFormat="1" applyFont="1" applyFill="1" applyBorder="1" applyProtection="1"/>
    <xf numFmtId="0" fontId="6" fillId="3" borderId="113" xfId="12" applyFont="1" applyFill="1" applyBorder="1" applyAlignment="1">
      <alignment horizontal="centerContinuous"/>
    </xf>
    <xf numFmtId="0" fontId="5" fillId="3" borderId="114" xfId="12" applyFill="1" applyBorder="1" applyAlignment="1">
      <alignment horizontal="centerContinuous"/>
    </xf>
    <xf numFmtId="0" fontId="5" fillId="3" borderId="114" xfId="12" applyFill="1" applyBorder="1"/>
    <xf numFmtId="10" fontId="14" fillId="3" borderId="114" xfId="15" applyNumberFormat="1" applyFont="1" applyFill="1" applyBorder="1" applyProtection="1"/>
    <xf numFmtId="10" fontId="14" fillId="3" borderId="115" xfId="15" applyNumberFormat="1" applyFont="1" applyFill="1" applyBorder="1" applyProtection="1">
      <protection locked="0"/>
    </xf>
    <xf numFmtId="10" fontId="14" fillId="3" borderId="116" xfId="15" applyNumberFormat="1" applyFont="1" applyFill="1" applyBorder="1" applyProtection="1"/>
    <xf numFmtId="10" fontId="14" fillId="3" borderId="117" xfId="15" applyNumberFormat="1" applyFont="1" applyFill="1" applyBorder="1" applyProtection="1"/>
    <xf numFmtId="0" fontId="6" fillId="3" borderId="118" xfId="12" applyFont="1" applyFill="1" applyBorder="1" applyAlignment="1">
      <alignment horizontal="centerContinuous"/>
    </xf>
    <xf numFmtId="0" fontId="5" fillId="3" borderId="103" xfId="12" applyFill="1" applyBorder="1" applyAlignment="1">
      <alignment horizontal="centerContinuous"/>
    </xf>
    <xf numFmtId="0" fontId="5" fillId="3" borderId="103" xfId="12" applyFill="1" applyBorder="1"/>
    <xf numFmtId="10" fontId="14" fillId="3" borderId="103" xfId="15" applyNumberFormat="1" applyFont="1" applyFill="1" applyBorder="1" applyProtection="1"/>
    <xf numFmtId="10" fontId="14" fillId="3" borderId="119" xfId="15" applyNumberFormat="1" applyFont="1" applyFill="1" applyBorder="1" applyProtection="1">
      <protection locked="0"/>
    </xf>
    <xf numFmtId="10" fontId="14" fillId="3" borderId="0" xfId="15" applyNumberFormat="1" applyFont="1" applyFill="1" applyBorder="1" applyProtection="1"/>
    <xf numFmtId="40" fontId="19" fillId="5" borderId="120" xfId="12" applyNumberFormat="1" applyFont="1" applyFill="1" applyBorder="1" applyAlignment="1">
      <alignment horizontal="center"/>
    </xf>
    <xf numFmtId="10" fontId="19" fillId="5" borderId="121" xfId="15" applyNumberFormat="1" applyFont="1" applyFill="1" applyBorder="1" applyAlignment="1" applyProtection="1">
      <alignment horizontal="center"/>
    </xf>
    <xf numFmtId="0" fontId="6" fillId="5" borderId="11" xfId="12" applyFont="1" applyFill="1" applyBorder="1" applyAlignment="1" applyProtection="1">
      <alignment horizontal="left" vertical="top"/>
      <protection locked="0"/>
    </xf>
    <xf numFmtId="0" fontId="6" fillId="5" borderId="9" xfId="12" applyFont="1" applyFill="1" applyBorder="1" applyProtection="1">
      <protection locked="0"/>
    </xf>
    <xf numFmtId="0" fontId="6" fillId="5" borderId="122" xfId="12" applyFont="1" applyFill="1" applyBorder="1" applyProtection="1">
      <protection locked="0"/>
    </xf>
    <xf numFmtId="0" fontId="6" fillId="5" borderId="9" xfId="12" applyFont="1" applyFill="1" applyBorder="1" applyAlignment="1" applyProtection="1">
      <alignment horizontal="left" vertical="top"/>
      <protection locked="0"/>
    </xf>
    <xf numFmtId="0" fontId="6" fillId="3" borderId="11" xfId="12" applyFont="1" applyFill="1" applyBorder="1" applyAlignment="1">
      <alignment horizontal="left" vertical="top"/>
    </xf>
    <xf numFmtId="0" fontId="6" fillId="3" borderId="9" xfId="12" applyFont="1" applyFill="1" applyBorder="1"/>
    <xf numFmtId="0" fontId="6" fillId="0" borderId="122" xfId="12" applyFont="1" applyBorder="1"/>
    <xf numFmtId="0" fontId="6" fillId="3" borderId="9" xfId="12" applyFont="1" applyFill="1" applyBorder="1" applyAlignment="1">
      <alignment horizontal="left"/>
    </xf>
    <xf numFmtId="0" fontId="6" fillId="3" borderId="12" xfId="12" applyFont="1" applyFill="1" applyBorder="1"/>
    <xf numFmtId="0" fontId="5" fillId="5" borderId="9" xfId="12" applyFill="1" applyBorder="1" applyProtection="1">
      <protection locked="0"/>
    </xf>
    <xf numFmtId="0" fontId="5" fillId="5" borderId="12" xfId="12" applyFill="1" applyBorder="1" applyProtection="1">
      <protection locked="0"/>
    </xf>
    <xf numFmtId="0" fontId="5" fillId="5" borderId="10" xfId="12" applyFill="1" applyBorder="1" applyProtection="1">
      <protection locked="0"/>
    </xf>
    <xf numFmtId="0" fontId="5" fillId="5" borderId="123" xfId="12" applyFill="1" applyBorder="1" applyProtection="1">
      <protection locked="0"/>
    </xf>
    <xf numFmtId="0" fontId="5" fillId="3" borderId="10" xfId="12" applyFill="1" applyBorder="1" applyAlignment="1">
      <alignment horizontal="centerContinuous"/>
    </xf>
    <xf numFmtId="0" fontId="5" fillId="0" borderId="123" xfId="12" applyBorder="1"/>
    <xf numFmtId="0" fontId="3" fillId="0" borderId="64" xfId="12" applyFont="1" applyBorder="1" applyAlignment="1">
      <alignment horizontal="left"/>
    </xf>
    <xf numFmtId="1" fontId="3" fillId="0" borderId="61" xfId="12" applyNumberFormat="1" applyFont="1" applyBorder="1" applyAlignment="1">
      <alignment horizontal="center"/>
    </xf>
    <xf numFmtId="49" fontId="3" fillId="0" borderId="17" xfId="0" applyNumberFormat="1" applyFont="1" applyFill="1" applyBorder="1" applyAlignment="1" applyProtection="1">
      <alignment horizontal="left" vertical="center"/>
    </xf>
    <xf numFmtId="0" fontId="3" fillId="0" borderId="46" xfId="0" applyFont="1" applyFill="1" applyBorder="1" applyAlignment="1" applyProtection="1">
      <alignment horizontal="left" vertical="center"/>
      <protection locked="0"/>
    </xf>
    <xf numFmtId="0" fontId="3" fillId="0" borderId="40" xfId="0" applyFont="1" applyFill="1" applyBorder="1" applyAlignment="1" applyProtection="1">
      <alignment horizontal="left" vertical="center"/>
    </xf>
    <xf numFmtId="49" fontId="3" fillId="0" borderId="48" xfId="0" applyNumberFormat="1" applyFont="1" applyFill="1" applyBorder="1" applyAlignment="1" applyProtection="1">
      <alignment horizontal="left" vertical="center"/>
    </xf>
    <xf numFmtId="0" fontId="3" fillId="0" borderId="51" xfId="0" applyFont="1" applyFill="1" applyBorder="1" applyAlignment="1" applyProtection="1">
      <alignment horizontal="left" vertical="center"/>
      <protection locked="0"/>
    </xf>
    <xf numFmtId="0" fontId="3" fillId="0" borderId="34" xfId="0" applyFont="1" applyFill="1" applyBorder="1" applyAlignment="1" applyProtection="1">
      <alignment horizontal="left" vertical="center"/>
    </xf>
    <xf numFmtId="49" fontId="3" fillId="0" borderId="13" xfId="0" applyNumberFormat="1" applyFont="1" applyFill="1" applyBorder="1" applyAlignment="1" applyProtection="1">
      <alignment horizontal="left" vertical="center"/>
    </xf>
    <xf numFmtId="0" fontId="3" fillId="0" borderId="43" xfId="0" applyFont="1" applyFill="1" applyBorder="1" applyAlignment="1" applyProtection="1">
      <alignment horizontal="left" vertical="center"/>
      <protection locked="0"/>
    </xf>
    <xf numFmtId="49" fontId="3" fillId="0" borderId="11" xfId="0" applyNumberFormat="1" applyFont="1" applyFill="1" applyBorder="1" applyAlignment="1" applyProtection="1">
      <alignment horizontal="center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Continuous" vertical="center" wrapText="1"/>
    </xf>
    <xf numFmtId="0" fontId="3" fillId="0" borderId="37" xfId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Continuous" vertical="center"/>
    </xf>
    <xf numFmtId="0" fontId="3" fillId="0" borderId="12" xfId="0" applyFont="1" applyFill="1" applyBorder="1" applyAlignment="1">
      <alignment horizontal="centerContinuous" vertical="center"/>
    </xf>
    <xf numFmtId="0" fontId="4" fillId="0" borderId="0" xfId="0" applyFont="1" applyFill="1"/>
    <xf numFmtId="0" fontId="4" fillId="0" borderId="13" xfId="0" quotePrefix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/>
    </xf>
    <xf numFmtId="0" fontId="4" fillId="0" borderId="14" xfId="1" applyFont="1" applyFill="1" applyBorder="1" applyAlignment="1">
      <alignment vertical="center"/>
    </xf>
    <xf numFmtId="2" fontId="4" fillId="0" borderId="38" xfId="1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0" borderId="29" xfId="0" applyNumberFormat="1" applyFont="1" applyFill="1" applyBorder="1" applyAlignment="1">
      <alignment horizontal="center" vertical="center"/>
    </xf>
    <xf numFmtId="165" fontId="3" fillId="0" borderId="24" xfId="1" applyNumberFormat="1" applyFont="1" applyFill="1" applyBorder="1" applyAlignment="1">
      <alignment horizontal="center" vertical="center"/>
    </xf>
    <xf numFmtId="165" fontId="3" fillId="0" borderId="24" xfId="1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 applyProtection="1">
      <alignment horizontal="center"/>
    </xf>
    <xf numFmtId="49" fontId="3" fillId="0" borderId="5" xfId="0" applyNumberFormat="1" applyFont="1" applyFill="1" applyBorder="1" applyAlignment="1" applyProtection="1">
      <alignment horizontal="center"/>
    </xf>
    <xf numFmtId="4" fontId="3" fillId="0" borderId="22" xfId="1" applyNumberFormat="1" applyFont="1" applyFill="1" applyBorder="1" applyAlignment="1" applyProtection="1">
      <alignment vertical="center"/>
    </xf>
    <xf numFmtId="4" fontId="3" fillId="0" borderId="3" xfId="1" applyNumberFormat="1" applyFont="1" applyFill="1" applyBorder="1" applyAlignment="1" applyProtection="1">
      <alignment vertical="center"/>
    </xf>
    <xf numFmtId="4" fontId="3" fillId="0" borderId="30" xfId="1" applyNumberFormat="1" applyFont="1" applyFill="1" applyBorder="1" applyAlignment="1" applyProtection="1">
      <alignment vertical="center"/>
    </xf>
    <xf numFmtId="4" fontId="3" fillId="0" borderId="23" xfId="1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>
      <alignment horizontal="center"/>
    </xf>
    <xf numFmtId="0" fontId="4" fillId="0" borderId="41" xfId="1" applyFont="1" applyFill="1" applyBorder="1" applyAlignment="1">
      <alignment vertical="center" wrapText="1"/>
    </xf>
    <xf numFmtId="2" fontId="4" fillId="0" borderId="27" xfId="1" applyNumberFormat="1" applyFont="1" applyFill="1" applyBorder="1" applyAlignment="1">
      <alignment horizontal="center" vertical="center"/>
    </xf>
    <xf numFmtId="4" fontId="4" fillId="0" borderId="27" xfId="1" applyNumberFormat="1" applyFont="1" applyFill="1" applyBorder="1" applyAlignment="1">
      <alignment vertical="center"/>
    </xf>
    <xf numFmtId="4" fontId="4" fillId="0" borderId="4" xfId="1" applyNumberFormat="1" applyFont="1" applyFill="1" applyBorder="1" applyAlignment="1">
      <alignment vertical="center"/>
    </xf>
    <xf numFmtId="0" fontId="4" fillId="0" borderId="41" xfId="1" quotePrefix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center"/>
    </xf>
    <xf numFmtId="49" fontId="3" fillId="0" borderId="29" xfId="0" applyNumberFormat="1" applyFont="1" applyFill="1" applyBorder="1" applyAlignment="1" applyProtection="1">
      <alignment horizontal="center"/>
    </xf>
    <xf numFmtId="4" fontId="4" fillId="0" borderId="22" xfId="1" applyNumberFormat="1" applyFont="1" applyFill="1" applyBorder="1" applyAlignment="1" applyProtection="1">
      <alignment vertical="center"/>
    </xf>
    <xf numFmtId="0" fontId="4" fillId="0" borderId="56" xfId="2" applyFont="1" applyFill="1" applyBorder="1" applyAlignment="1">
      <alignment horizontal="center"/>
    </xf>
    <xf numFmtId="0" fontId="4" fillId="0" borderId="18" xfId="1" applyFont="1" applyFill="1" applyBorder="1" applyAlignment="1">
      <alignment vertical="center" wrapText="1"/>
    </xf>
    <xf numFmtId="2" fontId="4" fillId="0" borderId="58" xfId="1" applyNumberFormat="1" applyFont="1" applyFill="1" applyBorder="1" applyAlignment="1">
      <alignment horizontal="center" vertical="center"/>
    </xf>
    <xf numFmtId="4" fontId="4" fillId="0" borderId="58" xfId="1" applyNumberFormat="1" applyFont="1" applyFill="1" applyBorder="1" applyAlignment="1">
      <alignment vertical="center"/>
    </xf>
    <xf numFmtId="0" fontId="4" fillId="0" borderId="20" xfId="0" applyFont="1" applyFill="1" applyBorder="1" applyAlignment="1">
      <alignment horizontal="center"/>
    </xf>
    <xf numFmtId="0" fontId="4" fillId="0" borderId="54" xfId="1" applyFont="1" applyFill="1" applyBorder="1" applyAlignment="1">
      <alignment vertical="center" wrapText="1"/>
    </xf>
    <xf numFmtId="2" fontId="4" fillId="0" borderId="59" xfId="1" applyNumberFormat="1" applyFont="1" applyFill="1" applyBorder="1" applyAlignment="1">
      <alignment horizontal="center" vertical="center"/>
    </xf>
    <xf numFmtId="4" fontId="4" fillId="0" borderId="59" xfId="1" applyNumberFormat="1" applyFont="1" applyFill="1" applyBorder="1" applyAlignment="1">
      <alignment vertical="center"/>
    </xf>
    <xf numFmtId="0" fontId="4" fillId="0" borderId="56" xfId="0" applyFont="1" applyFill="1" applyBorder="1" applyAlignment="1">
      <alignment horizontal="center"/>
    </xf>
    <xf numFmtId="0" fontId="4" fillId="0" borderId="54" xfId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1" xfId="1" applyFont="1" applyFill="1" applyBorder="1" applyAlignment="1">
      <alignment horizontal="left" wrapText="1"/>
    </xf>
    <xf numFmtId="4" fontId="4" fillId="0" borderId="36" xfId="1" applyNumberFormat="1" applyFont="1" applyFill="1" applyBorder="1" applyAlignment="1">
      <alignment vertical="center"/>
    </xf>
    <xf numFmtId="0" fontId="4" fillId="0" borderId="26" xfId="0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0" borderId="26" xfId="0" quotePrefix="1" applyFont="1" applyFill="1" applyBorder="1" applyAlignment="1">
      <alignment horizontal="center"/>
    </xf>
    <xf numFmtId="0" fontId="4" fillId="0" borderId="22" xfId="0" applyFont="1" applyFill="1" applyBorder="1" applyAlignment="1">
      <alignment vertical="center"/>
    </xf>
    <xf numFmtId="0" fontId="3" fillId="0" borderId="30" xfId="1" applyFont="1" applyFill="1" applyBorder="1" applyAlignment="1">
      <alignment horizontal="left" vertical="center"/>
    </xf>
    <xf numFmtId="2" fontId="4" fillId="0" borderId="22" xfId="1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vertical="center"/>
    </xf>
    <xf numFmtId="4" fontId="3" fillId="0" borderId="30" xfId="0" applyNumberFormat="1" applyFont="1" applyFill="1" applyBorder="1" applyAlignment="1">
      <alignment vertical="center"/>
    </xf>
    <xf numFmtId="4" fontId="3" fillId="0" borderId="23" xfId="1" applyNumberFormat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0" xfId="0" quotePrefix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2" fillId="0" borderId="10" xfId="0" applyFont="1" applyFill="1" applyBorder="1" applyAlignment="1">
      <alignment horizontal="centerContinuous" vertical="center"/>
    </xf>
    <xf numFmtId="0" fontId="22" fillId="0" borderId="10" xfId="0" applyFont="1" applyFill="1" applyBorder="1" applyAlignment="1" applyProtection="1">
      <alignment horizontal="centerContinuous" vertical="center"/>
    </xf>
    <xf numFmtId="0" fontId="22" fillId="0" borderId="14" xfId="0" applyFont="1" applyFill="1" applyBorder="1" applyAlignment="1">
      <alignment horizontal="centerContinuous" vertical="center"/>
    </xf>
    <xf numFmtId="0" fontId="22" fillId="0" borderId="0" xfId="0" applyFont="1" applyFill="1"/>
    <xf numFmtId="49" fontId="3" fillId="0" borderId="44" xfId="0" applyNumberFormat="1" applyFont="1" applyFill="1" applyBorder="1" applyAlignment="1" applyProtection="1">
      <alignment horizontal="left" vertical="center"/>
      <protection locked="0"/>
    </xf>
    <xf numFmtId="0" fontId="3" fillId="0" borderId="16" xfId="0" applyFont="1" applyFill="1" applyBorder="1" applyAlignment="1" applyProtection="1">
      <alignment horizontal="left" vertical="center"/>
      <protection locked="0"/>
    </xf>
    <xf numFmtId="49" fontId="3" fillId="0" borderId="40" xfId="0" applyNumberFormat="1" applyFont="1" applyFill="1" applyBorder="1" applyAlignment="1" applyProtection="1">
      <alignment horizontal="center" vertical="center"/>
      <protection locked="0"/>
    </xf>
    <xf numFmtId="49" fontId="3" fillId="0" borderId="52" xfId="0" applyNumberFormat="1" applyFont="1" applyFill="1" applyBorder="1" applyAlignment="1" applyProtection="1">
      <alignment horizontal="left" vertical="center"/>
      <protection locked="0"/>
    </xf>
    <xf numFmtId="0" fontId="3" fillId="0" borderId="47" xfId="0" applyFont="1" applyFill="1" applyBorder="1" applyAlignment="1" applyProtection="1">
      <alignment horizontal="left" vertical="center"/>
      <protection locked="0"/>
    </xf>
    <xf numFmtId="49" fontId="3" fillId="0" borderId="34" xfId="0" applyNumberFormat="1" applyFont="1" applyFill="1" applyBorder="1" applyAlignment="1" applyProtection="1">
      <alignment horizontal="center" vertical="center"/>
      <protection locked="0"/>
    </xf>
    <xf numFmtId="49" fontId="3" fillId="0" borderId="45" xfId="0" applyNumberFormat="1" applyFont="1" applyFill="1" applyBorder="1" applyAlignment="1" applyProtection="1">
      <alignment horizontal="left" vertical="center"/>
      <protection locked="0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3" fillId="0" borderId="14" xfId="0" applyFont="1" applyFill="1" applyBorder="1" applyAlignment="1" applyProtection="1">
      <alignment horizontal="left" vertical="center"/>
      <protection locked="0"/>
    </xf>
    <xf numFmtId="4" fontId="4" fillId="0" borderId="25" xfId="0" applyNumberFormat="1" applyFont="1" applyFill="1" applyBorder="1" applyAlignment="1" applyProtection="1">
      <alignment vertical="center"/>
      <protection locked="0"/>
    </xf>
    <xf numFmtId="4" fontId="4" fillId="0" borderId="26" xfId="0" applyNumberFormat="1" applyFont="1" applyFill="1" applyBorder="1" applyAlignment="1" applyProtection="1">
      <alignment vertical="center"/>
      <protection locked="0"/>
    </xf>
    <xf numFmtId="4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27" xfId="0" applyFont="1" applyFill="1" applyBorder="1" applyAlignment="1" applyProtection="1">
      <alignment horizontal="left" vertical="center" wrapText="1"/>
      <protection locked="0"/>
    </xf>
    <xf numFmtId="0" fontId="4" fillId="0" borderId="55" xfId="2" applyFont="1" applyFill="1" applyBorder="1" applyAlignment="1">
      <alignment horizontal="center"/>
    </xf>
    <xf numFmtId="4" fontId="4" fillId="0" borderId="55" xfId="0" applyNumberFormat="1" applyFont="1" applyFill="1" applyBorder="1" applyProtection="1">
      <protection locked="0"/>
    </xf>
    <xf numFmtId="4" fontId="4" fillId="0" borderId="56" xfId="0" applyNumberFormat="1" applyFont="1" applyFill="1" applyBorder="1" applyProtection="1">
      <protection locked="0"/>
    </xf>
    <xf numFmtId="0" fontId="4" fillId="0" borderId="21" xfId="2" applyFont="1" applyFill="1" applyBorder="1" applyAlignment="1">
      <alignment horizontal="center"/>
    </xf>
    <xf numFmtId="4" fontId="4" fillId="0" borderId="60" xfId="0" applyNumberFormat="1" applyFont="1" applyFill="1" applyBorder="1" applyProtection="1">
      <protection locked="0"/>
    </xf>
    <xf numFmtId="4" fontId="4" fillId="0" borderId="19" xfId="0" applyNumberFormat="1" applyFont="1" applyFill="1" applyBorder="1" applyProtection="1">
      <protection locked="0"/>
    </xf>
    <xf numFmtId="0" fontId="4" fillId="0" borderId="55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4" fontId="4" fillId="0" borderId="20" xfId="0" applyNumberFormat="1" applyFont="1" applyFill="1" applyBorder="1" applyAlignment="1">
      <alignment horizontal="center"/>
    </xf>
    <xf numFmtId="0" fontId="4" fillId="0" borderId="36" xfId="0" applyFont="1" applyFill="1" applyBorder="1" applyAlignment="1" applyProtection="1">
      <alignment horizontal="left" vertical="center" wrapText="1"/>
      <protection locked="0"/>
    </xf>
    <xf numFmtId="2" fontId="3" fillId="0" borderId="27" xfId="1" applyNumberFormat="1" applyFont="1" applyFill="1" applyBorder="1" applyAlignment="1">
      <alignment horizontal="center" vertical="center"/>
    </xf>
    <xf numFmtId="0" fontId="4" fillId="0" borderId="41" xfId="1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 applyProtection="1">
      <alignment horizontal="centerContinuous" vertical="center"/>
    </xf>
    <xf numFmtId="49" fontId="22" fillId="0" borderId="10" xfId="0" applyNumberFormat="1" applyFont="1" applyFill="1" applyBorder="1" applyAlignment="1" applyProtection="1">
      <alignment horizontal="centerContinuous" vertical="center"/>
    </xf>
    <xf numFmtId="0" fontId="3" fillId="0" borderId="14" xfId="0" applyFont="1" applyFill="1" applyBorder="1" applyAlignment="1" applyProtection="1">
      <alignment vertical="center" wrapText="1"/>
    </xf>
    <xf numFmtId="49" fontId="4" fillId="0" borderId="26" xfId="0" quotePrefix="1" applyNumberFormat="1" applyFont="1" applyFill="1" applyBorder="1" applyAlignment="1" applyProtection="1">
      <alignment horizontal="center"/>
      <protection locked="0"/>
    </xf>
    <xf numFmtId="49" fontId="4" fillId="0" borderId="6" xfId="0" quotePrefix="1" applyNumberFormat="1" applyFont="1" applyFill="1" applyBorder="1" applyAlignment="1" applyProtection="1">
      <alignment horizontal="center"/>
      <protection locked="0"/>
    </xf>
    <xf numFmtId="0" fontId="3" fillId="0" borderId="30" xfId="0" applyFont="1" applyFill="1" applyBorder="1" applyAlignment="1" applyProtection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4" fillId="0" borderId="3" xfId="0" applyFont="1" applyFill="1" applyBorder="1" applyAlignment="1"/>
    <xf numFmtId="0" fontId="4" fillId="0" borderId="31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42" xfId="1" applyFont="1" applyFill="1" applyBorder="1" applyAlignment="1">
      <alignment vertical="center" wrapText="1"/>
    </xf>
    <xf numFmtId="49" fontId="3" fillId="0" borderId="3" xfId="0" applyNumberFormat="1" applyFont="1" applyFill="1" applyBorder="1" applyAlignment="1" applyProtection="1">
      <alignment horizontal="center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y/_01%20Reequil&#237;brio%20-%20arquivos%20revisados/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E30-1CC7-4976-98CD-71D4C622912B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0" t="s">
        <v>9</v>
      </c>
      <c r="B1" s="21">
        <v>3</v>
      </c>
      <c r="C1" s="22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9" ht="13.5" thickTop="1" x14ac:dyDescent="0.2">
      <c r="A2" s="25" t="str">
        <f>CONCATENATE($B$1,"|",B2)</f>
        <v>3|1</v>
      </c>
      <c r="B2" s="26">
        <v>1</v>
      </c>
      <c r="C2" s="27" t="s">
        <v>65</v>
      </c>
      <c r="D2" s="28">
        <v>1</v>
      </c>
      <c r="E2" s="29">
        <v>50</v>
      </c>
      <c r="F2" s="29">
        <v>50</v>
      </c>
      <c r="G2" s="29"/>
      <c r="H2" s="29"/>
      <c r="I2" s="29"/>
      <c r="J2" s="30"/>
      <c r="K2" s="30"/>
      <c r="L2" s="30"/>
      <c r="M2" s="30"/>
      <c r="N2" s="30"/>
      <c r="O2" s="30"/>
      <c r="P2" s="30"/>
      <c r="S2" s="1">
        <f>SUM(E2:P2)</f>
        <v>100</v>
      </c>
    </row>
    <row r="3" spans="1:19" x14ac:dyDescent="0.2">
      <c r="A3" s="31" t="str">
        <f t="shared" ref="A3:A12" si="0">CONCATENATE($B$1,"|",B3)</f>
        <v>3|2</v>
      </c>
      <c r="B3" s="32" t="s">
        <v>24</v>
      </c>
      <c r="C3" s="27" t="s">
        <v>61</v>
      </c>
      <c r="D3" s="28">
        <v>2</v>
      </c>
      <c r="E3" s="29">
        <v>50</v>
      </c>
      <c r="F3" s="29">
        <v>50</v>
      </c>
      <c r="G3" s="29"/>
      <c r="H3" s="29"/>
      <c r="I3" s="29"/>
      <c r="J3" s="33"/>
      <c r="K3" s="33"/>
      <c r="L3" s="33"/>
      <c r="M3" s="33"/>
      <c r="N3" s="33"/>
      <c r="O3" s="33"/>
      <c r="P3" s="33"/>
      <c r="S3" s="1">
        <f t="shared" ref="S3:S12" si="1">SUM(E3:P3)</f>
        <v>100</v>
      </c>
    </row>
    <row r="4" spans="1:19" x14ac:dyDescent="0.2">
      <c r="A4" s="31" t="str">
        <f t="shared" si="0"/>
        <v>3|3</v>
      </c>
      <c r="B4" s="32" t="s">
        <v>30</v>
      </c>
      <c r="C4" s="27" t="s">
        <v>66</v>
      </c>
      <c r="D4" s="28">
        <v>3</v>
      </c>
      <c r="E4" s="34">
        <v>25</v>
      </c>
      <c r="F4" s="34">
        <v>60</v>
      </c>
      <c r="G4" s="34">
        <v>15</v>
      </c>
      <c r="H4" s="34"/>
      <c r="I4" s="34"/>
      <c r="J4" s="33"/>
      <c r="K4" s="33"/>
      <c r="L4" s="33"/>
      <c r="M4" s="33"/>
      <c r="N4" s="33"/>
      <c r="O4" s="33"/>
      <c r="P4" s="33"/>
      <c r="S4" s="1">
        <f t="shared" si="1"/>
        <v>100</v>
      </c>
    </row>
    <row r="5" spans="1:19" x14ac:dyDescent="0.2">
      <c r="A5" s="31" t="str">
        <f t="shared" si="0"/>
        <v>3|4</v>
      </c>
      <c r="B5" s="32" t="s">
        <v>33</v>
      </c>
      <c r="C5" s="27" t="s">
        <v>62</v>
      </c>
      <c r="D5" s="28">
        <v>4</v>
      </c>
      <c r="E5" s="34"/>
      <c r="F5" s="34">
        <v>50</v>
      </c>
      <c r="G5" s="34">
        <v>50</v>
      </c>
      <c r="H5" s="34"/>
      <c r="I5" s="34"/>
      <c r="J5" s="33"/>
      <c r="K5" s="33"/>
      <c r="L5" s="33"/>
      <c r="M5" s="33"/>
      <c r="N5" s="33"/>
      <c r="O5" s="33"/>
      <c r="P5" s="33"/>
      <c r="S5" s="1">
        <f t="shared" si="1"/>
        <v>100</v>
      </c>
    </row>
    <row r="6" spans="1:19" x14ac:dyDescent="0.2">
      <c r="A6" s="31" t="str">
        <f t="shared" si="0"/>
        <v>3|5</v>
      </c>
      <c r="B6" s="32" t="s">
        <v>23</v>
      </c>
      <c r="C6" s="27" t="s">
        <v>63</v>
      </c>
      <c r="D6" s="28">
        <v>5</v>
      </c>
      <c r="E6" s="34">
        <v>20</v>
      </c>
      <c r="F6" s="34">
        <v>50</v>
      </c>
      <c r="G6" s="34">
        <v>30</v>
      </c>
      <c r="H6" s="34"/>
      <c r="I6" s="34"/>
      <c r="J6" s="33"/>
      <c r="K6" s="33"/>
      <c r="L6" s="33"/>
      <c r="M6" s="33"/>
      <c r="N6" s="33"/>
      <c r="O6" s="33"/>
      <c r="P6" s="33"/>
      <c r="S6" s="1">
        <f t="shared" si="1"/>
        <v>100</v>
      </c>
    </row>
    <row r="7" spans="1:19" x14ac:dyDescent="0.2">
      <c r="A7" s="31" t="str">
        <f t="shared" si="0"/>
        <v>3|6</v>
      </c>
      <c r="B7" s="32" t="s">
        <v>34</v>
      </c>
      <c r="C7" s="27" t="s">
        <v>208</v>
      </c>
      <c r="D7" s="28">
        <v>3</v>
      </c>
      <c r="E7" s="34"/>
      <c r="F7" s="34">
        <v>50</v>
      </c>
      <c r="G7" s="34">
        <v>50</v>
      </c>
      <c r="H7" s="34"/>
      <c r="I7" s="34"/>
      <c r="J7" s="33"/>
      <c r="K7" s="33"/>
      <c r="L7" s="33"/>
      <c r="M7" s="33"/>
      <c r="N7" s="33"/>
      <c r="O7" s="33"/>
      <c r="P7" s="33"/>
      <c r="S7" s="1">
        <f t="shared" si="1"/>
        <v>100</v>
      </c>
    </row>
    <row r="8" spans="1:19" x14ac:dyDescent="0.2">
      <c r="A8" s="31" t="str">
        <f t="shared" si="0"/>
        <v>3|7</v>
      </c>
      <c r="B8" s="32" t="s">
        <v>60</v>
      </c>
      <c r="C8" s="27" t="s">
        <v>67</v>
      </c>
      <c r="D8" s="28">
        <v>5</v>
      </c>
      <c r="E8" s="34"/>
      <c r="F8" s="34">
        <v>20</v>
      </c>
      <c r="G8" s="34">
        <v>80</v>
      </c>
      <c r="H8" s="34"/>
      <c r="I8" s="34"/>
      <c r="J8" s="33"/>
      <c r="K8" s="33"/>
      <c r="L8" s="33"/>
      <c r="M8" s="33"/>
      <c r="N8" s="33"/>
      <c r="O8" s="33"/>
      <c r="P8" s="33"/>
      <c r="S8" s="1">
        <f t="shared" si="1"/>
        <v>100</v>
      </c>
    </row>
    <row r="9" spans="1:19" x14ac:dyDescent="0.2">
      <c r="A9" s="31" t="str">
        <f t="shared" si="0"/>
        <v>3|8</v>
      </c>
      <c r="B9" s="32" t="s">
        <v>50</v>
      </c>
      <c r="C9" s="27" t="s">
        <v>68</v>
      </c>
      <c r="D9" s="28">
        <v>6</v>
      </c>
      <c r="E9" s="34"/>
      <c r="F9" s="34">
        <v>50</v>
      </c>
      <c r="G9" s="34">
        <v>50</v>
      </c>
      <c r="H9" s="34"/>
      <c r="I9" s="34"/>
      <c r="J9" s="33"/>
      <c r="K9" s="33"/>
      <c r="L9" s="33"/>
      <c r="M9" s="33"/>
      <c r="N9" s="33"/>
      <c r="O9" s="33"/>
      <c r="P9" s="33"/>
      <c r="S9" s="1">
        <f t="shared" si="1"/>
        <v>100</v>
      </c>
    </row>
    <row r="10" spans="1:19" x14ac:dyDescent="0.2">
      <c r="A10" s="31" t="str">
        <f t="shared" si="0"/>
        <v>3|9</v>
      </c>
      <c r="B10" s="32" t="s">
        <v>69</v>
      </c>
      <c r="C10" s="27" t="s">
        <v>70</v>
      </c>
      <c r="D10" s="28">
        <v>6</v>
      </c>
      <c r="E10" s="34">
        <v>30</v>
      </c>
      <c r="F10" s="34">
        <v>40</v>
      </c>
      <c r="G10" s="34">
        <v>30</v>
      </c>
      <c r="H10" s="34"/>
      <c r="I10" s="34"/>
      <c r="J10" s="33"/>
      <c r="K10" s="33"/>
      <c r="L10" s="33"/>
      <c r="M10" s="33"/>
      <c r="N10" s="33"/>
      <c r="O10" s="33"/>
      <c r="P10" s="33"/>
      <c r="S10" s="1">
        <f t="shared" si="1"/>
        <v>100</v>
      </c>
    </row>
    <row r="11" spans="1:19" x14ac:dyDescent="0.2">
      <c r="A11" s="31" t="str">
        <f t="shared" si="0"/>
        <v>3|10</v>
      </c>
      <c r="B11" s="32" t="s">
        <v>71</v>
      </c>
      <c r="C11" s="27" t="s">
        <v>64</v>
      </c>
      <c r="D11" s="28"/>
      <c r="E11" s="34">
        <v>60</v>
      </c>
      <c r="F11" s="34">
        <v>40</v>
      </c>
      <c r="G11" s="34"/>
      <c r="H11" s="34"/>
      <c r="I11" s="34"/>
      <c r="J11" s="33"/>
      <c r="K11" s="33"/>
      <c r="L11" s="33"/>
      <c r="M11" s="33"/>
      <c r="N11" s="33"/>
      <c r="O11" s="33"/>
      <c r="P11" s="33"/>
      <c r="S11" s="1">
        <f t="shared" si="1"/>
        <v>100</v>
      </c>
    </row>
    <row r="12" spans="1:19" x14ac:dyDescent="0.2">
      <c r="A12" s="31" t="str">
        <f t="shared" si="0"/>
        <v>3|11</v>
      </c>
      <c r="B12" s="32" t="s">
        <v>78</v>
      </c>
      <c r="C12" s="27" t="s">
        <v>92</v>
      </c>
      <c r="D12" s="28"/>
      <c r="E12" s="34">
        <v>15</v>
      </c>
      <c r="F12" s="34">
        <v>60</v>
      </c>
      <c r="G12" s="34">
        <v>25</v>
      </c>
      <c r="H12" s="34"/>
      <c r="I12" s="34"/>
      <c r="J12" s="33"/>
      <c r="K12" s="33"/>
      <c r="L12" s="33"/>
      <c r="M12" s="33"/>
      <c r="N12" s="33"/>
      <c r="O12" s="33"/>
      <c r="P12" s="33"/>
      <c r="S12" s="1">
        <f t="shared" si="1"/>
        <v>100</v>
      </c>
    </row>
    <row r="13" spans="1:19" ht="5.45" customHeight="1" x14ac:dyDescent="0.2"/>
    <row r="14" spans="1:19" ht="13.5" thickBot="1" x14ac:dyDescent="0.25">
      <c r="A14" s="35" t="s">
        <v>9</v>
      </c>
      <c r="B14" s="36">
        <v>4</v>
      </c>
      <c r="C14" s="37"/>
      <c r="D14" s="38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9" ht="13.5" thickTop="1" x14ac:dyDescent="0.2">
      <c r="A15" s="39" t="str">
        <f>CONCATENATE($B$14,"|",B15)</f>
        <v>4|1</v>
      </c>
      <c r="B15" s="26">
        <v>1</v>
      </c>
      <c r="C15" s="27" t="s">
        <v>65</v>
      </c>
      <c r="D15" s="28">
        <v>1</v>
      </c>
      <c r="E15" s="29">
        <v>45</v>
      </c>
      <c r="F15" s="29">
        <v>45</v>
      </c>
      <c r="G15" s="29">
        <v>10</v>
      </c>
      <c r="H15" s="29"/>
      <c r="I15" s="29"/>
      <c r="J15" s="30"/>
      <c r="K15" s="30"/>
      <c r="L15" s="30"/>
      <c r="M15" s="30"/>
      <c r="N15" s="30"/>
      <c r="O15" s="30"/>
      <c r="P15" s="30"/>
      <c r="S15" s="1">
        <f>SUM(E15:P15)</f>
        <v>100</v>
      </c>
    </row>
    <row r="16" spans="1:19" x14ac:dyDescent="0.2">
      <c r="A16" s="31" t="str">
        <f t="shared" ref="A16:A25" si="2">CONCATENATE($B$14,"|",B16)</f>
        <v>4|2</v>
      </c>
      <c r="B16" s="32" t="s">
        <v>24</v>
      </c>
      <c r="C16" s="27" t="s">
        <v>61</v>
      </c>
      <c r="D16" s="28">
        <v>2</v>
      </c>
      <c r="E16" s="29">
        <v>40</v>
      </c>
      <c r="F16" s="29">
        <v>40</v>
      </c>
      <c r="G16" s="29">
        <v>20</v>
      </c>
      <c r="H16" s="29"/>
      <c r="I16" s="29"/>
      <c r="J16" s="33"/>
      <c r="K16" s="33"/>
      <c r="L16" s="33"/>
      <c r="M16" s="33"/>
      <c r="N16" s="33"/>
      <c r="O16" s="33"/>
      <c r="P16" s="33"/>
      <c r="S16" s="1">
        <f t="shared" ref="S16:S25" si="3">SUM(E16:P16)</f>
        <v>100</v>
      </c>
    </row>
    <row r="17" spans="1:19" x14ac:dyDescent="0.2">
      <c r="A17" s="31" t="str">
        <f t="shared" si="2"/>
        <v>4|3</v>
      </c>
      <c r="B17" s="32" t="s">
        <v>30</v>
      </c>
      <c r="C17" s="27" t="s">
        <v>66</v>
      </c>
      <c r="D17" s="28">
        <v>3</v>
      </c>
      <c r="E17" s="34">
        <v>20</v>
      </c>
      <c r="F17" s="34">
        <v>35</v>
      </c>
      <c r="G17" s="34">
        <v>35</v>
      </c>
      <c r="H17" s="34">
        <v>10</v>
      </c>
      <c r="I17" s="34"/>
      <c r="J17" s="33"/>
      <c r="K17" s="33"/>
      <c r="L17" s="33"/>
      <c r="M17" s="33"/>
      <c r="N17" s="33"/>
      <c r="O17" s="33"/>
      <c r="P17" s="33"/>
      <c r="S17" s="1">
        <f t="shared" si="3"/>
        <v>100</v>
      </c>
    </row>
    <row r="18" spans="1:19" x14ac:dyDescent="0.2">
      <c r="A18" s="31" t="str">
        <f t="shared" si="2"/>
        <v>4|4</v>
      </c>
      <c r="B18" s="32" t="s">
        <v>33</v>
      </c>
      <c r="C18" s="27" t="s">
        <v>62</v>
      </c>
      <c r="D18" s="28">
        <v>4</v>
      </c>
      <c r="E18" s="34"/>
      <c r="F18" s="34">
        <v>35</v>
      </c>
      <c r="G18" s="34">
        <v>35</v>
      </c>
      <c r="H18" s="34">
        <v>30</v>
      </c>
      <c r="I18" s="34"/>
      <c r="J18" s="33"/>
      <c r="K18" s="33"/>
      <c r="L18" s="33"/>
      <c r="M18" s="33"/>
      <c r="N18" s="33"/>
      <c r="O18" s="33"/>
      <c r="P18" s="33"/>
      <c r="S18" s="1">
        <f t="shared" si="3"/>
        <v>100</v>
      </c>
    </row>
    <row r="19" spans="1:19" x14ac:dyDescent="0.2">
      <c r="A19" s="31" t="str">
        <f t="shared" si="2"/>
        <v>4|5</v>
      </c>
      <c r="B19" s="32" t="s">
        <v>23</v>
      </c>
      <c r="C19" s="27" t="s">
        <v>63</v>
      </c>
      <c r="D19" s="28">
        <v>5</v>
      </c>
      <c r="E19" s="34">
        <v>10</v>
      </c>
      <c r="F19" s="34">
        <v>35</v>
      </c>
      <c r="G19" s="34">
        <v>35</v>
      </c>
      <c r="H19" s="34">
        <v>20</v>
      </c>
      <c r="I19" s="34"/>
      <c r="J19" s="33"/>
      <c r="K19" s="33"/>
      <c r="L19" s="33"/>
      <c r="M19" s="33"/>
      <c r="N19" s="33"/>
      <c r="O19" s="33"/>
      <c r="P19" s="33"/>
      <c r="S19" s="1">
        <f t="shared" si="3"/>
        <v>100</v>
      </c>
    </row>
    <row r="20" spans="1:19" x14ac:dyDescent="0.2">
      <c r="A20" s="31" t="str">
        <f t="shared" si="2"/>
        <v>4|6</v>
      </c>
      <c r="B20" s="32" t="s">
        <v>34</v>
      </c>
      <c r="C20" s="27" t="s">
        <v>208</v>
      </c>
      <c r="D20" s="28">
        <v>3</v>
      </c>
      <c r="E20" s="34"/>
      <c r="F20" s="34">
        <v>35</v>
      </c>
      <c r="G20" s="34">
        <v>35</v>
      </c>
      <c r="H20" s="34">
        <v>30</v>
      </c>
      <c r="I20" s="34"/>
      <c r="J20" s="33"/>
      <c r="K20" s="33"/>
      <c r="L20" s="33"/>
      <c r="M20" s="33"/>
      <c r="N20" s="33"/>
      <c r="O20" s="33"/>
      <c r="P20" s="33"/>
      <c r="S20" s="1">
        <f t="shared" si="3"/>
        <v>100</v>
      </c>
    </row>
    <row r="21" spans="1:19" x14ac:dyDescent="0.2">
      <c r="A21" s="31" t="str">
        <f t="shared" si="2"/>
        <v>4|7</v>
      </c>
      <c r="B21" s="32" t="s">
        <v>60</v>
      </c>
      <c r="C21" s="27" t="s">
        <v>67</v>
      </c>
      <c r="D21" s="28">
        <v>5</v>
      </c>
      <c r="E21" s="34"/>
      <c r="F21" s="34">
        <v>15</v>
      </c>
      <c r="G21" s="34">
        <v>60</v>
      </c>
      <c r="H21" s="34">
        <v>25</v>
      </c>
      <c r="I21" s="34"/>
      <c r="J21" s="33"/>
      <c r="K21" s="33"/>
      <c r="L21" s="33"/>
      <c r="M21" s="33"/>
      <c r="N21" s="33"/>
      <c r="O21" s="33"/>
      <c r="P21" s="33"/>
      <c r="S21" s="1">
        <f t="shared" si="3"/>
        <v>100</v>
      </c>
    </row>
    <row r="22" spans="1:19" x14ac:dyDescent="0.2">
      <c r="A22" s="31" t="str">
        <f t="shared" si="2"/>
        <v>4|8</v>
      </c>
      <c r="B22" s="32" t="s">
        <v>50</v>
      </c>
      <c r="C22" s="27" t="s">
        <v>68</v>
      </c>
      <c r="D22" s="28">
        <v>6</v>
      </c>
      <c r="E22" s="34"/>
      <c r="F22" s="34">
        <v>30</v>
      </c>
      <c r="G22" s="34">
        <v>40</v>
      </c>
      <c r="H22" s="34">
        <v>30</v>
      </c>
      <c r="I22" s="34"/>
      <c r="J22" s="33"/>
      <c r="K22" s="33"/>
      <c r="L22" s="33"/>
      <c r="M22" s="33"/>
      <c r="N22" s="33"/>
      <c r="O22" s="33"/>
      <c r="P22" s="33"/>
      <c r="S22" s="1">
        <f t="shared" si="3"/>
        <v>100</v>
      </c>
    </row>
    <row r="23" spans="1:19" x14ac:dyDescent="0.2">
      <c r="A23" s="31" t="str">
        <f t="shared" si="2"/>
        <v>4|9</v>
      </c>
      <c r="B23" s="32" t="s">
        <v>69</v>
      </c>
      <c r="C23" s="27" t="s">
        <v>70</v>
      </c>
      <c r="D23" s="28">
        <v>6</v>
      </c>
      <c r="E23" s="34">
        <v>10</v>
      </c>
      <c r="F23" s="34">
        <v>35</v>
      </c>
      <c r="G23" s="34">
        <v>35</v>
      </c>
      <c r="H23" s="34">
        <v>20</v>
      </c>
      <c r="I23" s="34"/>
      <c r="J23" s="33"/>
      <c r="K23" s="33"/>
      <c r="L23" s="33"/>
      <c r="M23" s="33"/>
      <c r="N23" s="33"/>
      <c r="O23" s="33"/>
      <c r="P23" s="33"/>
      <c r="S23" s="1">
        <f t="shared" si="3"/>
        <v>100</v>
      </c>
    </row>
    <row r="24" spans="1:19" x14ac:dyDescent="0.2">
      <c r="A24" s="31" t="str">
        <f t="shared" si="2"/>
        <v>4|10</v>
      </c>
      <c r="B24" s="32" t="s">
        <v>71</v>
      </c>
      <c r="C24" s="27" t="s">
        <v>64</v>
      </c>
      <c r="D24" s="28"/>
      <c r="E24" s="34">
        <v>40</v>
      </c>
      <c r="F24" s="34">
        <v>40</v>
      </c>
      <c r="G24" s="34">
        <v>20</v>
      </c>
      <c r="H24" s="34"/>
      <c r="I24" s="34"/>
      <c r="J24" s="33"/>
      <c r="K24" s="33"/>
      <c r="L24" s="33"/>
      <c r="M24" s="33"/>
      <c r="N24" s="33"/>
      <c r="O24" s="33"/>
      <c r="P24" s="33"/>
      <c r="S24" s="1">
        <f t="shared" si="3"/>
        <v>100</v>
      </c>
    </row>
    <row r="25" spans="1:19" x14ac:dyDescent="0.2">
      <c r="A25" s="40" t="str">
        <f t="shared" si="2"/>
        <v>4|11</v>
      </c>
      <c r="B25" s="32" t="s">
        <v>78</v>
      </c>
      <c r="C25" s="27" t="s">
        <v>92</v>
      </c>
      <c r="D25" s="28"/>
      <c r="E25" s="34">
        <v>10</v>
      </c>
      <c r="F25" s="34">
        <v>35</v>
      </c>
      <c r="G25" s="34">
        <v>35</v>
      </c>
      <c r="H25" s="34">
        <v>20</v>
      </c>
      <c r="I25" s="34"/>
      <c r="J25" s="33"/>
      <c r="K25" s="33"/>
      <c r="L25" s="33"/>
      <c r="M25" s="33"/>
      <c r="N25" s="33"/>
      <c r="O25" s="33"/>
      <c r="P25" s="33"/>
      <c r="S25" s="1">
        <f t="shared" si="3"/>
        <v>100</v>
      </c>
    </row>
    <row r="26" spans="1:19" ht="5.45" customHeight="1" x14ac:dyDescent="0.2"/>
    <row r="27" spans="1:19" ht="13.5" thickBot="1" x14ac:dyDescent="0.25">
      <c r="A27" s="35" t="s">
        <v>9</v>
      </c>
      <c r="B27" s="36">
        <v>5</v>
      </c>
      <c r="C27" s="37"/>
      <c r="D27" s="38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9" ht="13.5" thickTop="1" x14ac:dyDescent="0.2">
      <c r="A28" s="39" t="str">
        <f>CONCATENATE($B$27,"|",B28)</f>
        <v>5|1</v>
      </c>
      <c r="B28" s="26">
        <v>1</v>
      </c>
      <c r="C28" s="27" t="s">
        <v>65</v>
      </c>
      <c r="D28" s="28">
        <v>1</v>
      </c>
      <c r="E28" s="29">
        <v>40</v>
      </c>
      <c r="F28" s="29">
        <v>30</v>
      </c>
      <c r="G28" s="29">
        <v>25</v>
      </c>
      <c r="H28" s="29">
        <v>5</v>
      </c>
      <c r="I28" s="29"/>
      <c r="J28" s="30"/>
      <c r="K28" s="30"/>
      <c r="L28" s="30"/>
      <c r="M28" s="30"/>
      <c r="N28" s="30"/>
      <c r="O28" s="30"/>
      <c r="P28" s="30"/>
      <c r="S28" s="1">
        <f>SUM(E28:P28)</f>
        <v>100</v>
      </c>
    </row>
    <row r="29" spans="1:19" x14ac:dyDescent="0.2">
      <c r="A29" s="31" t="str">
        <f t="shared" ref="A29:A38" si="4">CONCATENATE($B$27,"|",B29)</f>
        <v>5|2</v>
      </c>
      <c r="B29" s="32" t="s">
        <v>24</v>
      </c>
      <c r="C29" s="27" t="s">
        <v>61</v>
      </c>
      <c r="D29" s="28">
        <v>2</v>
      </c>
      <c r="E29" s="29">
        <v>30</v>
      </c>
      <c r="F29" s="29">
        <v>30</v>
      </c>
      <c r="G29" s="29">
        <v>30</v>
      </c>
      <c r="H29" s="29">
        <v>10</v>
      </c>
      <c r="I29" s="29"/>
      <c r="J29" s="33"/>
      <c r="K29" s="33"/>
      <c r="L29" s="33"/>
      <c r="M29" s="33"/>
      <c r="N29" s="33"/>
      <c r="O29" s="33"/>
      <c r="P29" s="33"/>
      <c r="S29" s="1">
        <f t="shared" ref="S29:S38" si="5">SUM(E29:P29)</f>
        <v>100</v>
      </c>
    </row>
    <row r="30" spans="1:19" x14ac:dyDescent="0.2">
      <c r="A30" s="31" t="str">
        <f t="shared" si="4"/>
        <v>5|3</v>
      </c>
      <c r="B30" s="32" t="s">
        <v>30</v>
      </c>
      <c r="C30" s="27" t="s">
        <v>66</v>
      </c>
      <c r="D30" s="28">
        <v>3</v>
      </c>
      <c r="E30" s="34">
        <v>10</v>
      </c>
      <c r="F30" s="34">
        <v>30</v>
      </c>
      <c r="G30" s="34">
        <v>30</v>
      </c>
      <c r="H30" s="34">
        <v>25</v>
      </c>
      <c r="I30" s="34">
        <v>5</v>
      </c>
      <c r="J30" s="33"/>
      <c r="K30" s="33"/>
      <c r="L30" s="33"/>
      <c r="M30" s="33"/>
      <c r="N30" s="33"/>
      <c r="O30" s="33"/>
      <c r="P30" s="33"/>
      <c r="S30" s="1">
        <f t="shared" si="5"/>
        <v>100</v>
      </c>
    </row>
    <row r="31" spans="1:19" x14ac:dyDescent="0.2">
      <c r="A31" s="31" t="str">
        <f t="shared" si="4"/>
        <v>5|4</v>
      </c>
      <c r="B31" s="32" t="s">
        <v>33</v>
      </c>
      <c r="C31" s="27" t="s">
        <v>62</v>
      </c>
      <c r="D31" s="28">
        <v>4</v>
      </c>
      <c r="E31" s="34"/>
      <c r="F31" s="34">
        <v>15</v>
      </c>
      <c r="G31" s="34">
        <v>30</v>
      </c>
      <c r="H31" s="34">
        <v>30</v>
      </c>
      <c r="I31" s="34">
        <v>25</v>
      </c>
      <c r="J31" s="33"/>
      <c r="K31" s="33"/>
      <c r="L31" s="33"/>
      <c r="M31" s="33"/>
      <c r="N31" s="33"/>
      <c r="O31" s="33"/>
      <c r="P31" s="33"/>
      <c r="S31" s="1">
        <f t="shared" si="5"/>
        <v>100</v>
      </c>
    </row>
    <row r="32" spans="1:19" x14ac:dyDescent="0.2">
      <c r="A32" s="31" t="str">
        <f t="shared" si="4"/>
        <v>5|5</v>
      </c>
      <c r="B32" s="32" t="s">
        <v>23</v>
      </c>
      <c r="C32" s="27" t="s">
        <v>63</v>
      </c>
      <c r="D32" s="28">
        <v>5</v>
      </c>
      <c r="E32" s="34"/>
      <c r="F32" s="34">
        <v>25</v>
      </c>
      <c r="G32" s="34">
        <v>35</v>
      </c>
      <c r="H32" s="34">
        <v>35</v>
      </c>
      <c r="I32" s="34">
        <v>5</v>
      </c>
      <c r="J32" s="33"/>
      <c r="K32" s="33"/>
      <c r="L32" s="33"/>
      <c r="M32" s="33"/>
      <c r="N32" s="33"/>
      <c r="O32" s="33"/>
      <c r="P32" s="33"/>
      <c r="S32" s="1">
        <f t="shared" si="5"/>
        <v>100</v>
      </c>
    </row>
    <row r="33" spans="1:19" x14ac:dyDescent="0.2">
      <c r="A33" s="31" t="str">
        <f t="shared" si="4"/>
        <v>5|6</v>
      </c>
      <c r="B33" s="32" t="s">
        <v>34</v>
      </c>
      <c r="C33" s="27" t="s">
        <v>208</v>
      </c>
      <c r="D33" s="28">
        <v>3</v>
      </c>
      <c r="E33" s="34"/>
      <c r="F33" s="34">
        <v>5</v>
      </c>
      <c r="G33" s="34">
        <v>40</v>
      </c>
      <c r="H33" s="34">
        <v>30</v>
      </c>
      <c r="I33" s="34">
        <v>25</v>
      </c>
      <c r="J33" s="33"/>
      <c r="K33" s="33"/>
      <c r="L33" s="33"/>
      <c r="M33" s="33"/>
      <c r="N33" s="33"/>
      <c r="O33" s="33"/>
      <c r="P33" s="33"/>
      <c r="S33" s="1">
        <f t="shared" si="5"/>
        <v>100</v>
      </c>
    </row>
    <row r="34" spans="1:19" x14ac:dyDescent="0.2">
      <c r="A34" s="31" t="str">
        <f t="shared" si="4"/>
        <v>5|7</v>
      </c>
      <c r="B34" s="32" t="s">
        <v>60</v>
      </c>
      <c r="C34" s="27" t="s">
        <v>67</v>
      </c>
      <c r="D34" s="28">
        <v>5</v>
      </c>
      <c r="E34" s="34"/>
      <c r="F34" s="34">
        <v>10</v>
      </c>
      <c r="G34" s="34">
        <v>35</v>
      </c>
      <c r="H34" s="34">
        <v>35</v>
      </c>
      <c r="I34" s="34">
        <v>20</v>
      </c>
      <c r="J34" s="33"/>
      <c r="K34" s="33"/>
      <c r="L34" s="33"/>
      <c r="M34" s="33"/>
      <c r="N34" s="33"/>
      <c r="O34" s="33"/>
      <c r="P34" s="33"/>
      <c r="S34" s="1">
        <f t="shared" si="5"/>
        <v>100</v>
      </c>
    </row>
    <row r="35" spans="1:19" x14ac:dyDescent="0.2">
      <c r="A35" s="31" t="str">
        <f t="shared" si="4"/>
        <v>5|8</v>
      </c>
      <c r="B35" s="32" t="s">
        <v>50</v>
      </c>
      <c r="C35" s="27" t="s">
        <v>68</v>
      </c>
      <c r="D35" s="28">
        <v>6</v>
      </c>
      <c r="E35" s="34"/>
      <c r="F35" s="34">
        <v>10</v>
      </c>
      <c r="G35" s="34">
        <v>35</v>
      </c>
      <c r="H35" s="34">
        <v>35</v>
      </c>
      <c r="I35" s="34">
        <v>20</v>
      </c>
      <c r="J35" s="33"/>
      <c r="K35" s="33"/>
      <c r="L35" s="33"/>
      <c r="M35" s="33"/>
      <c r="N35" s="33"/>
      <c r="O35" s="33"/>
      <c r="P35" s="33"/>
      <c r="S35" s="1">
        <f t="shared" si="5"/>
        <v>100</v>
      </c>
    </row>
    <row r="36" spans="1:19" x14ac:dyDescent="0.2">
      <c r="A36" s="31" t="str">
        <f t="shared" si="4"/>
        <v>5|9</v>
      </c>
      <c r="B36" s="32" t="s">
        <v>69</v>
      </c>
      <c r="C36" s="27" t="s">
        <v>70</v>
      </c>
      <c r="D36" s="28">
        <v>6</v>
      </c>
      <c r="E36" s="34">
        <v>5</v>
      </c>
      <c r="F36" s="34">
        <v>25</v>
      </c>
      <c r="G36" s="34">
        <v>25</v>
      </c>
      <c r="H36" s="34">
        <v>25</v>
      </c>
      <c r="I36" s="34">
        <v>20</v>
      </c>
      <c r="J36" s="33"/>
      <c r="K36" s="33"/>
      <c r="L36" s="33"/>
      <c r="M36" s="33"/>
      <c r="N36" s="33"/>
      <c r="O36" s="33"/>
      <c r="P36" s="33"/>
      <c r="S36" s="1">
        <f t="shared" si="5"/>
        <v>100</v>
      </c>
    </row>
    <row r="37" spans="1:19" x14ac:dyDescent="0.2">
      <c r="A37" s="31" t="str">
        <f t="shared" si="4"/>
        <v>5|10</v>
      </c>
      <c r="B37" s="32" t="s">
        <v>71</v>
      </c>
      <c r="C37" s="27" t="s">
        <v>64</v>
      </c>
      <c r="D37" s="28"/>
      <c r="E37" s="34">
        <v>25</v>
      </c>
      <c r="F37" s="34">
        <v>30</v>
      </c>
      <c r="G37" s="34">
        <v>30</v>
      </c>
      <c r="H37" s="34">
        <v>15</v>
      </c>
      <c r="I37" s="34"/>
      <c r="J37" s="33"/>
      <c r="K37" s="33"/>
      <c r="L37" s="33"/>
      <c r="M37" s="33"/>
      <c r="N37" s="33"/>
      <c r="O37" s="33"/>
      <c r="P37" s="33"/>
      <c r="S37" s="1">
        <f t="shared" si="5"/>
        <v>100</v>
      </c>
    </row>
    <row r="38" spans="1:19" x14ac:dyDescent="0.2">
      <c r="A38" s="31" t="str">
        <f t="shared" si="4"/>
        <v>5|11</v>
      </c>
      <c r="B38" s="32" t="s">
        <v>78</v>
      </c>
      <c r="C38" s="27" t="s">
        <v>92</v>
      </c>
      <c r="D38" s="28"/>
      <c r="E38" s="34">
        <v>7</v>
      </c>
      <c r="F38" s="34">
        <v>21</v>
      </c>
      <c r="G38" s="34">
        <v>27</v>
      </c>
      <c r="H38" s="34">
        <v>28</v>
      </c>
      <c r="I38" s="34">
        <v>17</v>
      </c>
      <c r="J38" s="33"/>
      <c r="K38" s="33"/>
      <c r="L38" s="33"/>
      <c r="M38" s="33"/>
      <c r="N38" s="33"/>
      <c r="O38" s="33"/>
      <c r="P38" s="33"/>
      <c r="S38" s="1">
        <f t="shared" si="5"/>
        <v>100</v>
      </c>
    </row>
    <row r="39" spans="1:19" ht="5.45" customHeight="1" x14ac:dyDescent="0.2"/>
    <row r="40" spans="1:19" ht="13.5" thickBot="1" x14ac:dyDescent="0.25">
      <c r="A40" s="35" t="s">
        <v>9</v>
      </c>
      <c r="B40" s="36">
        <v>6</v>
      </c>
      <c r="C40" s="37"/>
      <c r="D40" s="38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9" ht="13.5" thickTop="1" x14ac:dyDescent="0.2">
      <c r="A41" s="39" t="str">
        <f>CONCATENATE($B$40,"|",B41)</f>
        <v>6|1</v>
      </c>
      <c r="B41" s="26">
        <v>1</v>
      </c>
      <c r="C41" s="27" t="s">
        <v>65</v>
      </c>
      <c r="D41" s="28">
        <v>1</v>
      </c>
      <c r="E41" s="29">
        <v>20</v>
      </c>
      <c r="F41" s="29">
        <v>30</v>
      </c>
      <c r="G41" s="29">
        <v>30</v>
      </c>
      <c r="H41" s="29">
        <v>20</v>
      </c>
      <c r="I41" s="29"/>
      <c r="J41" s="30"/>
      <c r="K41" s="30"/>
      <c r="L41" s="30"/>
      <c r="M41" s="30"/>
      <c r="N41" s="30"/>
      <c r="O41" s="30"/>
      <c r="P41" s="30"/>
      <c r="S41" s="1">
        <f>SUM(E41:P41)</f>
        <v>100</v>
      </c>
    </row>
    <row r="42" spans="1:19" x14ac:dyDescent="0.2">
      <c r="A42" s="31" t="str">
        <f>CONCATENATE($B$40,"|",B42)</f>
        <v>6|2</v>
      </c>
      <c r="B42" s="32" t="s">
        <v>24</v>
      </c>
      <c r="C42" s="27" t="s">
        <v>61</v>
      </c>
      <c r="D42" s="28">
        <v>2</v>
      </c>
      <c r="E42" s="29">
        <v>15</v>
      </c>
      <c r="F42" s="29">
        <v>25</v>
      </c>
      <c r="G42" s="29">
        <v>30</v>
      </c>
      <c r="H42" s="29">
        <v>25</v>
      </c>
      <c r="I42" s="29">
        <v>5</v>
      </c>
      <c r="J42" s="33"/>
      <c r="K42" s="33"/>
      <c r="L42" s="33"/>
      <c r="M42" s="33"/>
      <c r="N42" s="33"/>
      <c r="O42" s="33"/>
      <c r="P42" s="33"/>
      <c r="S42" s="1">
        <f t="shared" ref="S42:S51" si="6">SUM(E42:P42)</f>
        <v>100</v>
      </c>
    </row>
    <row r="43" spans="1:19" x14ac:dyDescent="0.2">
      <c r="A43" s="31" t="str">
        <f t="shared" ref="A43:A51" si="7">CONCATENATE($B$40,"|",B43)</f>
        <v>6|3</v>
      </c>
      <c r="B43" s="32" t="s">
        <v>30</v>
      </c>
      <c r="C43" s="27" t="s">
        <v>66</v>
      </c>
      <c r="D43" s="28">
        <v>3</v>
      </c>
      <c r="E43" s="34">
        <v>5</v>
      </c>
      <c r="F43" s="34">
        <v>20</v>
      </c>
      <c r="G43" s="34">
        <v>30</v>
      </c>
      <c r="H43" s="34">
        <v>25</v>
      </c>
      <c r="I43" s="34">
        <v>20</v>
      </c>
      <c r="J43" s="33"/>
      <c r="K43" s="33"/>
      <c r="L43" s="33"/>
      <c r="M43" s="33"/>
      <c r="N43" s="33"/>
      <c r="O43" s="33"/>
      <c r="P43" s="33"/>
      <c r="S43" s="1">
        <f t="shared" si="6"/>
        <v>100</v>
      </c>
    </row>
    <row r="44" spans="1:19" x14ac:dyDescent="0.2">
      <c r="A44" s="31" t="str">
        <f t="shared" si="7"/>
        <v>6|4</v>
      </c>
      <c r="B44" s="32" t="s">
        <v>33</v>
      </c>
      <c r="C44" s="27" t="s">
        <v>62</v>
      </c>
      <c r="D44" s="28">
        <v>4</v>
      </c>
      <c r="E44" s="34"/>
      <c r="F44" s="34">
        <v>5</v>
      </c>
      <c r="G44" s="34">
        <v>20</v>
      </c>
      <c r="H44" s="34">
        <v>30</v>
      </c>
      <c r="I44" s="34">
        <v>25</v>
      </c>
      <c r="J44" s="33">
        <v>20</v>
      </c>
      <c r="K44" s="33"/>
      <c r="L44" s="33"/>
      <c r="M44" s="33"/>
      <c r="N44" s="33"/>
      <c r="O44" s="33"/>
      <c r="P44" s="33"/>
      <c r="S44" s="1">
        <f t="shared" si="6"/>
        <v>100</v>
      </c>
    </row>
    <row r="45" spans="1:19" x14ac:dyDescent="0.2">
      <c r="A45" s="31" t="str">
        <f t="shared" si="7"/>
        <v>6|5</v>
      </c>
      <c r="B45" s="32" t="s">
        <v>23</v>
      </c>
      <c r="C45" s="27" t="s">
        <v>63</v>
      </c>
      <c r="D45" s="28">
        <v>5</v>
      </c>
      <c r="E45" s="34"/>
      <c r="F45" s="34">
        <v>15</v>
      </c>
      <c r="G45" s="34">
        <v>30</v>
      </c>
      <c r="H45" s="34">
        <v>30</v>
      </c>
      <c r="I45" s="34">
        <v>25</v>
      </c>
      <c r="J45" s="33"/>
      <c r="K45" s="33"/>
      <c r="L45" s="33"/>
      <c r="M45" s="33"/>
      <c r="N45" s="33"/>
      <c r="O45" s="33"/>
      <c r="P45" s="33"/>
      <c r="S45" s="1">
        <f t="shared" si="6"/>
        <v>100</v>
      </c>
    </row>
    <row r="46" spans="1:19" x14ac:dyDescent="0.2">
      <c r="A46" s="31" t="str">
        <f t="shared" si="7"/>
        <v>6|6</v>
      </c>
      <c r="B46" s="32" t="s">
        <v>34</v>
      </c>
      <c r="C46" s="27" t="s">
        <v>208</v>
      </c>
      <c r="D46" s="28">
        <v>3</v>
      </c>
      <c r="E46" s="34"/>
      <c r="F46" s="34">
        <v>5</v>
      </c>
      <c r="G46" s="34">
        <v>10</v>
      </c>
      <c r="H46" s="34">
        <v>30</v>
      </c>
      <c r="I46" s="34">
        <v>30</v>
      </c>
      <c r="J46" s="33">
        <v>25</v>
      </c>
      <c r="K46" s="33"/>
      <c r="L46" s="33"/>
      <c r="M46" s="33"/>
      <c r="N46" s="33"/>
      <c r="O46" s="33"/>
      <c r="P46" s="33"/>
      <c r="S46" s="1">
        <f t="shared" si="6"/>
        <v>100</v>
      </c>
    </row>
    <row r="47" spans="1:19" x14ac:dyDescent="0.2">
      <c r="A47" s="31" t="str">
        <f t="shared" si="7"/>
        <v>6|7</v>
      </c>
      <c r="B47" s="32" t="s">
        <v>60</v>
      </c>
      <c r="C47" s="27" t="s">
        <v>67</v>
      </c>
      <c r="D47" s="28">
        <v>5</v>
      </c>
      <c r="E47" s="34"/>
      <c r="F47" s="34"/>
      <c r="G47" s="34">
        <v>20</v>
      </c>
      <c r="H47" s="34">
        <v>20</v>
      </c>
      <c r="I47" s="34">
        <v>30</v>
      </c>
      <c r="J47" s="33">
        <v>30</v>
      </c>
      <c r="K47" s="33"/>
      <c r="L47" s="33"/>
      <c r="M47" s="33"/>
      <c r="N47" s="33"/>
      <c r="O47" s="33"/>
      <c r="P47" s="33"/>
      <c r="S47" s="1">
        <f t="shared" si="6"/>
        <v>100</v>
      </c>
    </row>
    <row r="48" spans="1:19" x14ac:dyDescent="0.2">
      <c r="A48" s="31" t="str">
        <f t="shared" si="7"/>
        <v>6|8</v>
      </c>
      <c r="B48" s="32" t="s">
        <v>50</v>
      </c>
      <c r="C48" s="27" t="s">
        <v>68</v>
      </c>
      <c r="D48" s="28">
        <v>6</v>
      </c>
      <c r="E48" s="34"/>
      <c r="F48" s="34"/>
      <c r="G48" s="34">
        <v>20</v>
      </c>
      <c r="H48" s="34">
        <v>30</v>
      </c>
      <c r="I48" s="34">
        <v>30</v>
      </c>
      <c r="J48" s="33">
        <v>20</v>
      </c>
      <c r="K48" s="33"/>
      <c r="L48" s="33"/>
      <c r="M48" s="33"/>
      <c r="N48" s="33"/>
      <c r="O48" s="33"/>
      <c r="P48" s="33"/>
      <c r="S48" s="1">
        <f t="shared" si="6"/>
        <v>100</v>
      </c>
    </row>
    <row r="49" spans="1:19" x14ac:dyDescent="0.2">
      <c r="A49" s="31" t="str">
        <f t="shared" si="7"/>
        <v>6|9</v>
      </c>
      <c r="B49" s="32" t="s">
        <v>69</v>
      </c>
      <c r="C49" s="27" t="s">
        <v>70</v>
      </c>
      <c r="D49" s="28">
        <v>6</v>
      </c>
      <c r="E49" s="34">
        <v>5</v>
      </c>
      <c r="F49" s="34">
        <v>15</v>
      </c>
      <c r="G49" s="34">
        <v>25</v>
      </c>
      <c r="H49" s="34">
        <v>25</v>
      </c>
      <c r="I49" s="34">
        <v>20</v>
      </c>
      <c r="J49" s="33">
        <v>10</v>
      </c>
      <c r="K49" s="33"/>
      <c r="L49" s="33"/>
      <c r="M49" s="33"/>
      <c r="N49" s="33"/>
      <c r="O49" s="33"/>
      <c r="P49" s="33"/>
      <c r="S49" s="1">
        <f t="shared" si="6"/>
        <v>100</v>
      </c>
    </row>
    <row r="50" spans="1:19" x14ac:dyDescent="0.2">
      <c r="A50" s="31" t="str">
        <f t="shared" si="7"/>
        <v>6|10</v>
      </c>
      <c r="B50" s="32" t="s">
        <v>71</v>
      </c>
      <c r="C50" s="27" t="s">
        <v>64</v>
      </c>
      <c r="D50" s="28"/>
      <c r="E50" s="34">
        <v>20</v>
      </c>
      <c r="F50" s="34">
        <v>30</v>
      </c>
      <c r="G50" s="34">
        <v>30</v>
      </c>
      <c r="H50" s="34">
        <v>15</v>
      </c>
      <c r="I50" s="34">
        <v>5</v>
      </c>
      <c r="J50" s="33"/>
      <c r="K50" s="33"/>
      <c r="L50" s="33"/>
      <c r="M50" s="33"/>
      <c r="N50" s="33"/>
      <c r="O50" s="33"/>
      <c r="P50" s="33"/>
      <c r="S50" s="1">
        <f t="shared" si="6"/>
        <v>100</v>
      </c>
    </row>
    <row r="51" spans="1:19" x14ac:dyDescent="0.2">
      <c r="A51" s="31" t="str">
        <f t="shared" si="7"/>
        <v>6|11</v>
      </c>
      <c r="B51" s="32" t="s">
        <v>78</v>
      </c>
      <c r="C51" s="27" t="s">
        <v>92</v>
      </c>
      <c r="D51" s="28"/>
      <c r="E51" s="34">
        <v>3</v>
      </c>
      <c r="F51" s="34">
        <v>12</v>
      </c>
      <c r="G51" s="34">
        <v>25</v>
      </c>
      <c r="H51" s="34">
        <v>28</v>
      </c>
      <c r="I51" s="34">
        <v>21</v>
      </c>
      <c r="J51" s="33">
        <v>11</v>
      </c>
      <c r="K51" s="33"/>
      <c r="L51" s="33"/>
      <c r="M51" s="33"/>
      <c r="N51" s="33"/>
      <c r="O51" s="33"/>
      <c r="P51" s="33"/>
      <c r="S51" s="1">
        <f t="shared" si="6"/>
        <v>100</v>
      </c>
    </row>
    <row r="52" spans="1:19" ht="5.45" customHeight="1" x14ac:dyDescent="0.2"/>
    <row r="53" spans="1:19" ht="13.5" thickBot="1" x14ac:dyDescent="0.25">
      <c r="A53" s="35" t="s">
        <v>9</v>
      </c>
      <c r="B53" s="36">
        <v>7</v>
      </c>
      <c r="C53" s="37"/>
      <c r="D53" s="38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19" ht="13.5" thickTop="1" x14ac:dyDescent="0.2">
      <c r="A54" s="39" t="str">
        <f>CONCATENATE($B$53,"|",B54)</f>
        <v>7|1</v>
      </c>
      <c r="B54" s="26">
        <v>1</v>
      </c>
      <c r="C54" s="27" t="s">
        <v>65</v>
      </c>
      <c r="D54" s="28">
        <v>1</v>
      </c>
      <c r="E54" s="29">
        <v>15</v>
      </c>
      <c r="F54" s="29">
        <v>30</v>
      </c>
      <c r="G54" s="29">
        <v>30</v>
      </c>
      <c r="H54" s="29">
        <v>20</v>
      </c>
      <c r="I54" s="29">
        <v>5</v>
      </c>
      <c r="J54" s="30"/>
      <c r="K54" s="30"/>
      <c r="L54" s="30"/>
      <c r="M54" s="30"/>
      <c r="N54" s="30"/>
      <c r="O54" s="30"/>
      <c r="P54" s="30"/>
      <c r="S54" s="1">
        <f>SUM(E54:P54)</f>
        <v>100</v>
      </c>
    </row>
    <row r="55" spans="1:19" x14ac:dyDescent="0.2">
      <c r="A55" s="31" t="str">
        <f>CONCATENATE($B$53,"|",B55)</f>
        <v>7|2</v>
      </c>
      <c r="B55" s="32" t="s">
        <v>24</v>
      </c>
      <c r="C55" s="27" t="s">
        <v>61</v>
      </c>
      <c r="D55" s="28">
        <v>2</v>
      </c>
      <c r="E55" s="29">
        <v>15</v>
      </c>
      <c r="F55" s="29">
        <v>20</v>
      </c>
      <c r="G55" s="29">
        <v>25</v>
      </c>
      <c r="H55" s="29">
        <v>25</v>
      </c>
      <c r="I55" s="29">
        <v>15</v>
      </c>
      <c r="J55" s="33"/>
      <c r="K55" s="33"/>
      <c r="L55" s="33"/>
      <c r="M55" s="33"/>
      <c r="N55" s="33"/>
      <c r="O55" s="33"/>
      <c r="P55" s="33"/>
      <c r="S55" s="1">
        <f t="shared" ref="S55:S64" si="8">SUM(E55:P55)</f>
        <v>100</v>
      </c>
    </row>
    <row r="56" spans="1:19" x14ac:dyDescent="0.2">
      <c r="A56" s="31" t="str">
        <f t="shared" ref="A56:A64" si="9">CONCATENATE($B$53,"|",B56)</f>
        <v>7|3</v>
      </c>
      <c r="B56" s="32" t="s">
        <v>30</v>
      </c>
      <c r="C56" s="27" t="s">
        <v>66</v>
      </c>
      <c r="D56" s="28">
        <v>3</v>
      </c>
      <c r="E56" s="34">
        <v>5</v>
      </c>
      <c r="F56" s="34">
        <v>15</v>
      </c>
      <c r="G56" s="34">
        <v>20</v>
      </c>
      <c r="H56" s="34">
        <v>25</v>
      </c>
      <c r="I56" s="34">
        <v>20</v>
      </c>
      <c r="J56" s="33">
        <v>15</v>
      </c>
      <c r="K56" s="33"/>
      <c r="L56" s="33"/>
      <c r="M56" s="33"/>
      <c r="N56" s="33"/>
      <c r="O56" s="33"/>
      <c r="P56" s="33"/>
      <c r="S56" s="1">
        <f t="shared" si="8"/>
        <v>100</v>
      </c>
    </row>
    <row r="57" spans="1:19" x14ac:dyDescent="0.2">
      <c r="A57" s="31" t="str">
        <f t="shared" si="9"/>
        <v>7|4</v>
      </c>
      <c r="B57" s="32" t="s">
        <v>33</v>
      </c>
      <c r="C57" s="27" t="s">
        <v>62</v>
      </c>
      <c r="D57" s="28">
        <v>4</v>
      </c>
      <c r="E57" s="34"/>
      <c r="F57" s="34"/>
      <c r="G57" s="34">
        <v>15</v>
      </c>
      <c r="H57" s="34">
        <v>25</v>
      </c>
      <c r="I57" s="34">
        <v>25</v>
      </c>
      <c r="J57" s="33">
        <v>25</v>
      </c>
      <c r="K57" s="33">
        <v>10</v>
      </c>
      <c r="L57" s="33"/>
      <c r="M57" s="33"/>
      <c r="N57" s="33"/>
      <c r="O57" s="33"/>
      <c r="P57" s="33"/>
      <c r="S57" s="1">
        <f t="shared" si="8"/>
        <v>100</v>
      </c>
    </row>
    <row r="58" spans="1:19" x14ac:dyDescent="0.2">
      <c r="A58" s="31" t="str">
        <f t="shared" si="9"/>
        <v>7|5</v>
      </c>
      <c r="B58" s="32" t="s">
        <v>23</v>
      </c>
      <c r="C58" s="27" t="s">
        <v>63</v>
      </c>
      <c r="D58" s="28">
        <v>5</v>
      </c>
      <c r="E58" s="34"/>
      <c r="F58" s="34">
        <v>10</v>
      </c>
      <c r="G58" s="34">
        <v>15</v>
      </c>
      <c r="H58" s="34">
        <v>30</v>
      </c>
      <c r="I58" s="34">
        <v>30</v>
      </c>
      <c r="J58" s="33">
        <v>15</v>
      </c>
      <c r="K58" s="33"/>
      <c r="L58" s="33"/>
      <c r="M58" s="33"/>
      <c r="N58" s="33"/>
      <c r="O58" s="33"/>
      <c r="P58" s="33"/>
      <c r="S58" s="1">
        <f t="shared" si="8"/>
        <v>100</v>
      </c>
    </row>
    <row r="59" spans="1:19" x14ac:dyDescent="0.2">
      <c r="A59" s="31" t="str">
        <f t="shared" si="9"/>
        <v>7|6</v>
      </c>
      <c r="B59" s="32" t="s">
        <v>34</v>
      </c>
      <c r="C59" s="27" t="s">
        <v>208</v>
      </c>
      <c r="D59" s="28">
        <v>3</v>
      </c>
      <c r="E59" s="34"/>
      <c r="F59" s="34">
        <v>5</v>
      </c>
      <c r="G59" s="34">
        <v>10</v>
      </c>
      <c r="H59" s="34">
        <v>25</v>
      </c>
      <c r="I59" s="34">
        <v>25</v>
      </c>
      <c r="J59" s="33">
        <v>20</v>
      </c>
      <c r="K59" s="33">
        <v>15</v>
      </c>
      <c r="L59" s="33"/>
      <c r="M59" s="33"/>
      <c r="N59" s="33"/>
      <c r="O59" s="33"/>
      <c r="P59" s="33"/>
      <c r="S59" s="1">
        <f t="shared" si="8"/>
        <v>100</v>
      </c>
    </row>
    <row r="60" spans="1:19" x14ac:dyDescent="0.2">
      <c r="A60" s="31" t="str">
        <f t="shared" si="9"/>
        <v>7|7</v>
      </c>
      <c r="B60" s="32" t="s">
        <v>60</v>
      </c>
      <c r="C60" s="27" t="s">
        <v>67</v>
      </c>
      <c r="D60" s="28">
        <v>5</v>
      </c>
      <c r="E60" s="34"/>
      <c r="F60" s="34"/>
      <c r="G60" s="34">
        <v>15</v>
      </c>
      <c r="H60" s="34">
        <v>15</v>
      </c>
      <c r="I60" s="34">
        <v>25</v>
      </c>
      <c r="J60" s="34">
        <v>25</v>
      </c>
      <c r="K60" s="33">
        <v>20</v>
      </c>
      <c r="L60" s="33"/>
      <c r="M60" s="33"/>
      <c r="N60" s="33"/>
      <c r="O60" s="33"/>
      <c r="P60" s="33"/>
      <c r="S60" s="1">
        <f t="shared" si="8"/>
        <v>100</v>
      </c>
    </row>
    <row r="61" spans="1:19" x14ac:dyDescent="0.2">
      <c r="A61" s="31" t="str">
        <f t="shared" si="9"/>
        <v>7|8</v>
      </c>
      <c r="B61" s="32" t="s">
        <v>50</v>
      </c>
      <c r="C61" s="27" t="s">
        <v>68</v>
      </c>
      <c r="D61" s="28">
        <v>6</v>
      </c>
      <c r="E61" s="34"/>
      <c r="F61" s="34"/>
      <c r="G61" s="34">
        <v>10</v>
      </c>
      <c r="H61" s="34">
        <v>20</v>
      </c>
      <c r="I61" s="34">
        <v>20</v>
      </c>
      <c r="J61" s="33">
        <v>30</v>
      </c>
      <c r="K61" s="33">
        <v>20</v>
      </c>
      <c r="L61" s="33"/>
      <c r="M61" s="33"/>
      <c r="N61" s="33"/>
      <c r="O61" s="33"/>
      <c r="P61" s="33"/>
      <c r="S61" s="1">
        <f t="shared" si="8"/>
        <v>100</v>
      </c>
    </row>
    <row r="62" spans="1:19" x14ac:dyDescent="0.2">
      <c r="A62" s="31" t="str">
        <f t="shared" si="9"/>
        <v>7|9</v>
      </c>
      <c r="B62" s="32" t="s">
        <v>69</v>
      </c>
      <c r="C62" s="27" t="s">
        <v>70</v>
      </c>
      <c r="D62" s="28">
        <v>6</v>
      </c>
      <c r="E62" s="34">
        <v>5</v>
      </c>
      <c r="F62" s="34">
        <v>10</v>
      </c>
      <c r="G62" s="34">
        <v>20</v>
      </c>
      <c r="H62" s="34">
        <v>20</v>
      </c>
      <c r="I62" s="34">
        <v>20</v>
      </c>
      <c r="J62" s="33">
        <v>15</v>
      </c>
      <c r="K62" s="33">
        <v>10</v>
      </c>
      <c r="L62" s="33"/>
      <c r="M62" s="33"/>
      <c r="N62" s="33"/>
      <c r="O62" s="33"/>
      <c r="P62" s="33"/>
      <c r="S62" s="1">
        <f t="shared" si="8"/>
        <v>100</v>
      </c>
    </row>
    <row r="63" spans="1:19" x14ac:dyDescent="0.2">
      <c r="A63" s="31" t="str">
        <f t="shared" si="9"/>
        <v>7|10</v>
      </c>
      <c r="B63" s="32" t="s">
        <v>71</v>
      </c>
      <c r="C63" s="27" t="s">
        <v>64</v>
      </c>
      <c r="D63" s="28"/>
      <c r="E63" s="34">
        <v>15</v>
      </c>
      <c r="F63" s="34">
        <v>25</v>
      </c>
      <c r="G63" s="34">
        <v>25</v>
      </c>
      <c r="H63" s="34">
        <v>20</v>
      </c>
      <c r="I63" s="34">
        <v>10</v>
      </c>
      <c r="J63" s="33">
        <v>5</v>
      </c>
      <c r="K63" s="33"/>
      <c r="L63" s="33"/>
      <c r="M63" s="33"/>
      <c r="N63" s="33"/>
      <c r="O63" s="33"/>
      <c r="P63" s="33"/>
      <c r="S63" s="1">
        <f t="shared" si="8"/>
        <v>100</v>
      </c>
    </row>
    <row r="64" spans="1:19" x14ac:dyDescent="0.2">
      <c r="A64" s="31" t="str">
        <f t="shared" si="9"/>
        <v>7|11</v>
      </c>
      <c r="B64" s="32" t="s">
        <v>78</v>
      </c>
      <c r="C64" s="27" t="s">
        <v>92</v>
      </c>
      <c r="D64" s="28"/>
      <c r="E64" s="34">
        <v>2</v>
      </c>
      <c r="F64" s="34">
        <v>8</v>
      </c>
      <c r="G64" s="34">
        <v>18</v>
      </c>
      <c r="H64" s="34">
        <v>20</v>
      </c>
      <c r="I64" s="34">
        <v>20</v>
      </c>
      <c r="J64" s="33">
        <v>20</v>
      </c>
      <c r="K64" s="33">
        <v>12</v>
      </c>
      <c r="L64" s="33"/>
      <c r="M64" s="33"/>
      <c r="N64" s="33"/>
      <c r="O64" s="33"/>
      <c r="P64" s="33"/>
      <c r="S64" s="1">
        <f t="shared" si="8"/>
        <v>100</v>
      </c>
    </row>
    <row r="65" spans="1:19" ht="5.45" customHeight="1" x14ac:dyDescent="0.2"/>
    <row r="66" spans="1:19" ht="13.5" thickBot="1" x14ac:dyDescent="0.25">
      <c r="A66" s="35" t="s">
        <v>9</v>
      </c>
      <c r="B66" s="36">
        <v>8</v>
      </c>
      <c r="C66" s="37"/>
      <c r="D66" s="38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9" ht="13.5" thickTop="1" x14ac:dyDescent="0.2">
      <c r="A67" s="39" t="str">
        <f>CONCATENATE($B$66,"|",B67)</f>
        <v>8|1</v>
      </c>
      <c r="B67" s="26">
        <v>1</v>
      </c>
      <c r="C67" s="27" t="s">
        <v>65</v>
      </c>
      <c r="D67" s="28">
        <v>1</v>
      </c>
      <c r="E67" s="29">
        <v>15</v>
      </c>
      <c r="F67" s="29">
        <v>20</v>
      </c>
      <c r="G67" s="29">
        <v>25</v>
      </c>
      <c r="H67" s="29">
        <v>25</v>
      </c>
      <c r="I67" s="29">
        <v>10</v>
      </c>
      <c r="J67" s="30">
        <v>5</v>
      </c>
      <c r="K67" s="30"/>
      <c r="L67" s="30"/>
      <c r="M67" s="30"/>
      <c r="N67" s="30"/>
      <c r="O67" s="30"/>
      <c r="P67" s="30"/>
      <c r="S67" s="1">
        <f>SUM(E67:P67)</f>
        <v>100</v>
      </c>
    </row>
    <row r="68" spans="1:19" x14ac:dyDescent="0.2">
      <c r="A68" s="31" t="str">
        <f>CONCATENATE($B$66,"|",B68)</f>
        <v>8|2</v>
      </c>
      <c r="B68" s="32" t="s">
        <v>24</v>
      </c>
      <c r="C68" s="27" t="s">
        <v>61</v>
      </c>
      <c r="D68" s="28">
        <v>2</v>
      </c>
      <c r="E68" s="29">
        <v>15</v>
      </c>
      <c r="F68" s="29">
        <v>20</v>
      </c>
      <c r="G68" s="29">
        <v>25</v>
      </c>
      <c r="H68" s="29">
        <v>25</v>
      </c>
      <c r="I68" s="29">
        <v>10</v>
      </c>
      <c r="J68" s="33">
        <v>5</v>
      </c>
      <c r="K68" s="33"/>
      <c r="L68" s="33"/>
      <c r="M68" s="33"/>
      <c r="N68" s="33"/>
      <c r="O68" s="33"/>
      <c r="P68" s="33"/>
      <c r="S68" s="1">
        <f t="shared" ref="S68:S77" si="10">SUM(E68:P68)</f>
        <v>100</v>
      </c>
    </row>
    <row r="69" spans="1:19" x14ac:dyDescent="0.2">
      <c r="A69" s="31" t="str">
        <f t="shared" ref="A69:A77" si="11">CONCATENATE($B$66,"|",B69)</f>
        <v>8|3</v>
      </c>
      <c r="B69" s="32" t="s">
        <v>30</v>
      </c>
      <c r="C69" s="27" t="s">
        <v>66</v>
      </c>
      <c r="D69" s="28">
        <v>3</v>
      </c>
      <c r="E69" s="34">
        <v>5</v>
      </c>
      <c r="F69" s="34">
        <v>10</v>
      </c>
      <c r="G69" s="34">
        <v>15</v>
      </c>
      <c r="H69" s="34">
        <v>20</v>
      </c>
      <c r="I69" s="34">
        <v>20</v>
      </c>
      <c r="J69" s="33">
        <v>20</v>
      </c>
      <c r="K69" s="33">
        <v>10</v>
      </c>
      <c r="L69" s="33"/>
      <c r="M69" s="33"/>
      <c r="N69" s="33"/>
      <c r="O69" s="33"/>
      <c r="P69" s="33"/>
      <c r="S69" s="1">
        <f t="shared" si="10"/>
        <v>100</v>
      </c>
    </row>
    <row r="70" spans="1:19" x14ac:dyDescent="0.2">
      <c r="A70" s="31" t="str">
        <f t="shared" si="11"/>
        <v>8|4</v>
      </c>
      <c r="B70" s="32" t="s">
        <v>33</v>
      </c>
      <c r="C70" s="27" t="s">
        <v>62</v>
      </c>
      <c r="D70" s="28">
        <v>4</v>
      </c>
      <c r="E70" s="34"/>
      <c r="F70" s="34"/>
      <c r="G70" s="34">
        <v>10</v>
      </c>
      <c r="H70" s="34">
        <v>25</v>
      </c>
      <c r="I70" s="34">
        <v>25</v>
      </c>
      <c r="J70" s="33">
        <v>20</v>
      </c>
      <c r="K70" s="33">
        <v>10</v>
      </c>
      <c r="L70" s="33">
        <v>10</v>
      </c>
      <c r="M70" s="33"/>
      <c r="N70" s="33"/>
      <c r="O70" s="33"/>
      <c r="P70" s="33"/>
      <c r="S70" s="1">
        <f t="shared" si="10"/>
        <v>100</v>
      </c>
    </row>
    <row r="71" spans="1:19" x14ac:dyDescent="0.2">
      <c r="A71" s="31" t="str">
        <f t="shared" si="11"/>
        <v>8|5</v>
      </c>
      <c r="B71" s="32" t="s">
        <v>23</v>
      </c>
      <c r="C71" s="27" t="s">
        <v>63</v>
      </c>
      <c r="D71" s="28">
        <v>5</v>
      </c>
      <c r="E71" s="34"/>
      <c r="F71" s="34">
        <v>5</v>
      </c>
      <c r="G71" s="34">
        <v>15</v>
      </c>
      <c r="H71" s="34">
        <v>25</v>
      </c>
      <c r="I71" s="34">
        <v>25</v>
      </c>
      <c r="J71" s="33">
        <v>15</v>
      </c>
      <c r="K71" s="33">
        <v>15</v>
      </c>
      <c r="L71" s="33"/>
      <c r="M71" s="33"/>
      <c r="N71" s="33"/>
      <c r="O71" s="33"/>
      <c r="P71" s="33"/>
      <c r="S71" s="1">
        <f t="shared" si="10"/>
        <v>100</v>
      </c>
    </row>
    <row r="72" spans="1:19" x14ac:dyDescent="0.2">
      <c r="A72" s="31" t="str">
        <f t="shared" si="11"/>
        <v>8|6</v>
      </c>
      <c r="B72" s="32" t="s">
        <v>34</v>
      </c>
      <c r="C72" s="27" t="s">
        <v>208</v>
      </c>
      <c r="D72" s="28">
        <v>3</v>
      </c>
      <c r="E72" s="34"/>
      <c r="F72" s="34"/>
      <c r="G72" s="34">
        <v>5</v>
      </c>
      <c r="H72" s="34">
        <v>20</v>
      </c>
      <c r="I72" s="34">
        <v>20</v>
      </c>
      <c r="J72" s="33">
        <v>25</v>
      </c>
      <c r="K72" s="33">
        <v>20</v>
      </c>
      <c r="L72" s="33">
        <v>10</v>
      </c>
      <c r="M72" s="33"/>
      <c r="N72" s="33"/>
      <c r="O72" s="33"/>
      <c r="P72" s="33"/>
      <c r="S72" s="1">
        <f t="shared" si="10"/>
        <v>100</v>
      </c>
    </row>
    <row r="73" spans="1:19" x14ac:dyDescent="0.2">
      <c r="A73" s="31" t="str">
        <f t="shared" si="11"/>
        <v>8|7</v>
      </c>
      <c r="B73" s="32" t="s">
        <v>60</v>
      </c>
      <c r="C73" s="27" t="s">
        <v>67</v>
      </c>
      <c r="D73" s="28">
        <v>5</v>
      </c>
      <c r="E73" s="34"/>
      <c r="F73" s="34"/>
      <c r="G73" s="34">
        <v>5</v>
      </c>
      <c r="H73" s="34">
        <v>15</v>
      </c>
      <c r="I73" s="34">
        <v>20</v>
      </c>
      <c r="J73" s="34">
        <v>25</v>
      </c>
      <c r="K73" s="34">
        <v>25</v>
      </c>
      <c r="L73" s="34">
        <v>10</v>
      </c>
      <c r="M73" s="33"/>
      <c r="N73" s="33"/>
      <c r="O73" s="33"/>
      <c r="P73" s="33"/>
      <c r="S73" s="1">
        <f t="shared" si="10"/>
        <v>100</v>
      </c>
    </row>
    <row r="74" spans="1:19" x14ac:dyDescent="0.2">
      <c r="A74" s="31" t="str">
        <f t="shared" si="11"/>
        <v>8|8</v>
      </c>
      <c r="B74" s="32" t="s">
        <v>50</v>
      </c>
      <c r="C74" s="27" t="s">
        <v>68</v>
      </c>
      <c r="D74" s="28">
        <v>6</v>
      </c>
      <c r="E74" s="34"/>
      <c r="F74" s="34"/>
      <c r="G74" s="34"/>
      <c r="H74" s="34">
        <v>20</v>
      </c>
      <c r="I74" s="34">
        <v>20</v>
      </c>
      <c r="J74" s="33">
        <v>30</v>
      </c>
      <c r="K74" s="33">
        <v>20</v>
      </c>
      <c r="L74" s="33">
        <v>10</v>
      </c>
      <c r="M74" s="33"/>
      <c r="N74" s="33"/>
      <c r="O74" s="33"/>
      <c r="P74" s="33"/>
      <c r="S74" s="1">
        <f t="shared" si="10"/>
        <v>100</v>
      </c>
    </row>
    <row r="75" spans="1:19" x14ac:dyDescent="0.2">
      <c r="A75" s="31" t="str">
        <f t="shared" si="11"/>
        <v>8|9</v>
      </c>
      <c r="B75" s="32" t="s">
        <v>69</v>
      </c>
      <c r="C75" s="27" t="s">
        <v>70</v>
      </c>
      <c r="D75" s="28">
        <v>6</v>
      </c>
      <c r="E75" s="34">
        <v>5</v>
      </c>
      <c r="F75" s="34">
        <v>5</v>
      </c>
      <c r="G75" s="34">
        <v>10</v>
      </c>
      <c r="H75" s="34">
        <v>15</v>
      </c>
      <c r="I75" s="34">
        <v>20</v>
      </c>
      <c r="J75" s="33">
        <v>20</v>
      </c>
      <c r="K75" s="33">
        <v>15</v>
      </c>
      <c r="L75" s="33">
        <v>10</v>
      </c>
      <c r="M75" s="33"/>
      <c r="N75" s="33"/>
      <c r="O75" s="33"/>
      <c r="P75" s="33"/>
      <c r="S75" s="1">
        <f t="shared" si="10"/>
        <v>100</v>
      </c>
    </row>
    <row r="76" spans="1:19" x14ac:dyDescent="0.2">
      <c r="A76" s="31" t="str">
        <f t="shared" si="11"/>
        <v>8|10</v>
      </c>
      <c r="B76" s="32" t="s">
        <v>71</v>
      </c>
      <c r="C76" s="27" t="s">
        <v>64</v>
      </c>
      <c r="D76" s="28"/>
      <c r="E76" s="34">
        <v>15</v>
      </c>
      <c r="F76" s="34">
        <v>20</v>
      </c>
      <c r="G76" s="34">
        <v>20</v>
      </c>
      <c r="H76" s="34">
        <v>20</v>
      </c>
      <c r="I76" s="34">
        <v>15</v>
      </c>
      <c r="J76" s="33">
        <v>10</v>
      </c>
      <c r="K76" s="33"/>
      <c r="L76" s="33"/>
      <c r="M76" s="33"/>
      <c r="N76" s="33"/>
      <c r="O76" s="33"/>
      <c r="P76" s="33"/>
      <c r="S76" s="1">
        <f t="shared" si="10"/>
        <v>100</v>
      </c>
    </row>
    <row r="77" spans="1:19" x14ac:dyDescent="0.2">
      <c r="A77" s="31" t="str">
        <f t="shared" si="11"/>
        <v>8|11</v>
      </c>
      <c r="B77" s="32" t="s">
        <v>78</v>
      </c>
      <c r="C77" s="27" t="s">
        <v>92</v>
      </c>
      <c r="D77" s="28"/>
      <c r="E77" s="34">
        <v>2</v>
      </c>
      <c r="F77" s="34">
        <v>2</v>
      </c>
      <c r="G77" s="34">
        <v>13</v>
      </c>
      <c r="H77" s="34">
        <v>15</v>
      </c>
      <c r="I77" s="34">
        <v>15</v>
      </c>
      <c r="J77" s="33">
        <v>22</v>
      </c>
      <c r="K77" s="33">
        <v>23</v>
      </c>
      <c r="L77" s="33">
        <v>8</v>
      </c>
      <c r="M77" s="33"/>
      <c r="N77" s="33"/>
      <c r="O77" s="33"/>
      <c r="P77" s="33"/>
      <c r="S77" s="1">
        <f t="shared" si="10"/>
        <v>100</v>
      </c>
    </row>
    <row r="78" spans="1:19" ht="5.45" customHeight="1" x14ac:dyDescent="0.2"/>
    <row r="79" spans="1:19" ht="13.5" thickBot="1" x14ac:dyDescent="0.25">
      <c r="A79" s="35" t="s">
        <v>9</v>
      </c>
      <c r="B79" s="36">
        <v>9</v>
      </c>
      <c r="C79" s="37"/>
      <c r="D79" s="38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9" ht="13.5" thickTop="1" x14ac:dyDescent="0.2">
      <c r="A80" s="39" t="str">
        <f>CONCATENATE($B$79,"|",B80)</f>
        <v>9|1</v>
      </c>
      <c r="B80" s="26">
        <v>1</v>
      </c>
      <c r="C80" s="27" t="s">
        <v>65</v>
      </c>
      <c r="D80" s="28">
        <v>1</v>
      </c>
      <c r="E80" s="29">
        <v>15</v>
      </c>
      <c r="F80" s="29">
        <v>15</v>
      </c>
      <c r="G80" s="29">
        <v>20</v>
      </c>
      <c r="H80" s="29">
        <v>20</v>
      </c>
      <c r="I80" s="29">
        <v>20</v>
      </c>
      <c r="J80" s="30">
        <v>10</v>
      </c>
      <c r="K80" s="30"/>
      <c r="L80" s="30"/>
      <c r="M80" s="30"/>
      <c r="N80" s="30"/>
      <c r="O80" s="30"/>
      <c r="P80" s="30"/>
      <c r="S80" s="1">
        <f>SUM(E80:P80)</f>
        <v>100</v>
      </c>
    </row>
    <row r="81" spans="1:19" x14ac:dyDescent="0.2">
      <c r="A81" s="31" t="str">
        <f>CONCATENATE($B$79,"|",B81)</f>
        <v>9|2</v>
      </c>
      <c r="B81" s="32" t="s">
        <v>24</v>
      </c>
      <c r="C81" s="27" t="s">
        <v>61</v>
      </c>
      <c r="D81" s="28">
        <v>2</v>
      </c>
      <c r="E81" s="29">
        <v>10</v>
      </c>
      <c r="F81" s="29">
        <v>15</v>
      </c>
      <c r="G81" s="29">
        <v>20</v>
      </c>
      <c r="H81" s="29">
        <v>20</v>
      </c>
      <c r="I81" s="29">
        <v>15</v>
      </c>
      <c r="J81" s="33">
        <v>15</v>
      </c>
      <c r="K81" s="33">
        <v>5</v>
      </c>
      <c r="L81" s="33"/>
      <c r="M81" s="33"/>
      <c r="N81" s="33"/>
      <c r="O81" s="33"/>
      <c r="P81" s="33"/>
      <c r="S81" s="1">
        <f t="shared" ref="S81:S90" si="12">SUM(E81:P81)</f>
        <v>100</v>
      </c>
    </row>
    <row r="82" spans="1:19" x14ac:dyDescent="0.2">
      <c r="A82" s="31" t="str">
        <f t="shared" ref="A82:A90" si="13">CONCATENATE($B$79,"|",B82)</f>
        <v>9|3</v>
      </c>
      <c r="B82" s="32" t="s">
        <v>30</v>
      </c>
      <c r="C82" s="27" t="s">
        <v>66</v>
      </c>
      <c r="D82" s="28">
        <v>3</v>
      </c>
      <c r="E82" s="34">
        <v>5</v>
      </c>
      <c r="F82" s="34">
        <v>10</v>
      </c>
      <c r="G82" s="34">
        <v>15</v>
      </c>
      <c r="H82" s="34">
        <v>20</v>
      </c>
      <c r="I82" s="34">
        <v>20</v>
      </c>
      <c r="J82" s="33">
        <v>10</v>
      </c>
      <c r="K82" s="33">
        <v>10</v>
      </c>
      <c r="L82" s="33">
        <v>10</v>
      </c>
      <c r="M82" s="33"/>
      <c r="N82" s="33"/>
      <c r="O82" s="33"/>
      <c r="P82" s="33"/>
      <c r="S82" s="1">
        <f t="shared" si="12"/>
        <v>100</v>
      </c>
    </row>
    <row r="83" spans="1:19" x14ac:dyDescent="0.2">
      <c r="A83" s="31" t="str">
        <f t="shared" si="13"/>
        <v>9|4</v>
      </c>
      <c r="B83" s="32" t="s">
        <v>33</v>
      </c>
      <c r="C83" s="27" t="s">
        <v>62</v>
      </c>
      <c r="D83" s="28">
        <v>4</v>
      </c>
      <c r="E83" s="34"/>
      <c r="F83" s="34"/>
      <c r="G83" s="34">
        <v>5</v>
      </c>
      <c r="H83" s="34">
        <v>15</v>
      </c>
      <c r="I83" s="34">
        <v>20</v>
      </c>
      <c r="J83" s="33">
        <v>20</v>
      </c>
      <c r="K83" s="33">
        <v>20</v>
      </c>
      <c r="L83" s="33">
        <v>15</v>
      </c>
      <c r="M83" s="33">
        <v>5</v>
      </c>
      <c r="N83" s="33"/>
      <c r="O83" s="33"/>
      <c r="P83" s="33"/>
      <c r="S83" s="1">
        <f t="shared" si="12"/>
        <v>100</v>
      </c>
    </row>
    <row r="84" spans="1:19" x14ac:dyDescent="0.2">
      <c r="A84" s="31" t="str">
        <f t="shared" si="13"/>
        <v>9|5</v>
      </c>
      <c r="B84" s="32" t="s">
        <v>23</v>
      </c>
      <c r="C84" s="27" t="s">
        <v>63</v>
      </c>
      <c r="D84" s="28">
        <v>5</v>
      </c>
      <c r="E84" s="34"/>
      <c r="F84" s="34">
        <v>5</v>
      </c>
      <c r="G84" s="34">
        <v>10</v>
      </c>
      <c r="H84" s="34">
        <v>15</v>
      </c>
      <c r="I84" s="34">
        <v>20</v>
      </c>
      <c r="J84" s="33">
        <v>20</v>
      </c>
      <c r="K84" s="33">
        <v>20</v>
      </c>
      <c r="L84" s="33">
        <v>10</v>
      </c>
      <c r="M84" s="33"/>
      <c r="N84" s="33"/>
      <c r="O84" s="33"/>
      <c r="P84" s="33"/>
      <c r="S84" s="1">
        <f t="shared" si="12"/>
        <v>100</v>
      </c>
    </row>
    <row r="85" spans="1:19" x14ac:dyDescent="0.2">
      <c r="A85" s="31" t="str">
        <f t="shared" si="13"/>
        <v>9|6</v>
      </c>
      <c r="B85" s="32" t="s">
        <v>34</v>
      </c>
      <c r="C85" s="27" t="s">
        <v>208</v>
      </c>
      <c r="D85" s="28">
        <v>3</v>
      </c>
      <c r="E85" s="34"/>
      <c r="F85" s="34"/>
      <c r="G85" s="34">
        <v>5</v>
      </c>
      <c r="H85" s="34">
        <v>10</v>
      </c>
      <c r="I85" s="34">
        <v>20</v>
      </c>
      <c r="J85" s="33">
        <v>20</v>
      </c>
      <c r="K85" s="33">
        <v>20</v>
      </c>
      <c r="L85" s="33">
        <v>15</v>
      </c>
      <c r="M85" s="33">
        <v>10</v>
      </c>
      <c r="N85" s="33"/>
      <c r="O85" s="33"/>
      <c r="P85" s="33"/>
      <c r="S85" s="1">
        <f t="shared" si="12"/>
        <v>100</v>
      </c>
    </row>
    <row r="86" spans="1:19" x14ac:dyDescent="0.2">
      <c r="A86" s="31" t="str">
        <f t="shared" si="13"/>
        <v>9|7</v>
      </c>
      <c r="B86" s="32" t="s">
        <v>60</v>
      </c>
      <c r="C86" s="27" t="s">
        <v>67</v>
      </c>
      <c r="D86" s="28">
        <v>5</v>
      </c>
      <c r="E86" s="34"/>
      <c r="F86" s="34"/>
      <c r="G86" s="34"/>
      <c r="H86" s="34">
        <v>15</v>
      </c>
      <c r="I86" s="34">
        <v>15</v>
      </c>
      <c r="J86" s="33">
        <v>15</v>
      </c>
      <c r="K86" s="33">
        <v>20</v>
      </c>
      <c r="L86" s="33">
        <v>20</v>
      </c>
      <c r="M86" s="33">
        <v>15</v>
      </c>
      <c r="N86" s="33"/>
      <c r="O86" s="33"/>
      <c r="P86" s="33"/>
      <c r="S86" s="1">
        <f t="shared" si="12"/>
        <v>100</v>
      </c>
    </row>
    <row r="87" spans="1:19" x14ac:dyDescent="0.2">
      <c r="A87" s="31" t="str">
        <f t="shared" si="13"/>
        <v>9|8</v>
      </c>
      <c r="B87" s="32" t="s">
        <v>50</v>
      </c>
      <c r="C87" s="27" t="s">
        <v>68</v>
      </c>
      <c r="D87" s="28">
        <v>6</v>
      </c>
      <c r="E87" s="34"/>
      <c r="F87" s="34"/>
      <c r="G87" s="34"/>
      <c r="H87" s="34">
        <v>10</v>
      </c>
      <c r="I87" s="34">
        <v>20</v>
      </c>
      <c r="J87" s="33">
        <v>30</v>
      </c>
      <c r="K87" s="33">
        <v>20</v>
      </c>
      <c r="L87" s="33">
        <v>10</v>
      </c>
      <c r="M87" s="33">
        <v>10</v>
      </c>
      <c r="N87" s="33"/>
      <c r="O87" s="33"/>
      <c r="P87" s="33"/>
      <c r="S87" s="1">
        <f t="shared" si="12"/>
        <v>100</v>
      </c>
    </row>
    <row r="88" spans="1:19" x14ac:dyDescent="0.2">
      <c r="A88" s="31" t="str">
        <f t="shared" si="13"/>
        <v>9|9</v>
      </c>
      <c r="B88" s="32" t="s">
        <v>69</v>
      </c>
      <c r="C88" s="27" t="s">
        <v>70</v>
      </c>
      <c r="D88" s="28">
        <v>6</v>
      </c>
      <c r="E88" s="34">
        <v>5</v>
      </c>
      <c r="F88" s="34">
        <v>5</v>
      </c>
      <c r="G88" s="34">
        <v>10</v>
      </c>
      <c r="H88" s="34">
        <v>15</v>
      </c>
      <c r="I88" s="34">
        <v>20</v>
      </c>
      <c r="J88" s="33">
        <v>15</v>
      </c>
      <c r="K88" s="33">
        <v>15</v>
      </c>
      <c r="L88" s="33">
        <v>15</v>
      </c>
      <c r="M88" s="33"/>
      <c r="N88" s="33"/>
      <c r="O88" s="33"/>
      <c r="P88" s="33"/>
      <c r="S88" s="1">
        <f t="shared" si="12"/>
        <v>100</v>
      </c>
    </row>
    <row r="89" spans="1:19" x14ac:dyDescent="0.2">
      <c r="A89" s="31" t="str">
        <f t="shared" si="13"/>
        <v>9|10</v>
      </c>
      <c r="B89" s="32" t="s">
        <v>71</v>
      </c>
      <c r="C89" s="27" t="s">
        <v>64</v>
      </c>
      <c r="D89" s="28"/>
      <c r="E89" s="34">
        <v>10</v>
      </c>
      <c r="F89" s="34">
        <v>15</v>
      </c>
      <c r="G89" s="34">
        <v>20</v>
      </c>
      <c r="H89" s="34">
        <v>20</v>
      </c>
      <c r="I89" s="34">
        <v>20</v>
      </c>
      <c r="J89" s="33">
        <v>10</v>
      </c>
      <c r="K89" s="33">
        <v>5</v>
      </c>
      <c r="L89" s="33"/>
      <c r="M89" s="33"/>
      <c r="N89" s="33"/>
      <c r="O89" s="33"/>
      <c r="P89" s="33"/>
      <c r="S89" s="1">
        <f t="shared" si="12"/>
        <v>100</v>
      </c>
    </row>
    <row r="90" spans="1:19" x14ac:dyDescent="0.2">
      <c r="A90" s="31" t="str">
        <f t="shared" si="13"/>
        <v>9|11</v>
      </c>
      <c r="B90" s="32" t="s">
        <v>78</v>
      </c>
      <c r="C90" s="27" t="s">
        <v>92</v>
      </c>
      <c r="D90" s="28"/>
      <c r="E90" s="34">
        <v>3</v>
      </c>
      <c r="F90" s="34">
        <v>5</v>
      </c>
      <c r="G90" s="34">
        <v>11</v>
      </c>
      <c r="H90" s="34">
        <v>15</v>
      </c>
      <c r="I90" s="34">
        <v>20</v>
      </c>
      <c r="J90" s="33">
        <v>16</v>
      </c>
      <c r="K90" s="33">
        <v>14</v>
      </c>
      <c r="L90" s="33">
        <v>10</v>
      </c>
      <c r="M90" s="33">
        <v>6</v>
      </c>
      <c r="N90" s="33"/>
      <c r="O90" s="33"/>
      <c r="P90" s="33"/>
      <c r="S90" s="1">
        <f t="shared" si="12"/>
        <v>100</v>
      </c>
    </row>
    <row r="91" spans="1:19" ht="5.45" customHeight="1" x14ac:dyDescent="0.2"/>
    <row r="92" spans="1:19" ht="13.5" thickBot="1" x14ac:dyDescent="0.25">
      <c r="A92" s="35" t="s">
        <v>9</v>
      </c>
      <c r="B92" s="36">
        <v>10</v>
      </c>
      <c r="C92" s="37"/>
      <c r="D92" s="38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</row>
    <row r="93" spans="1:19" ht="13.5" thickTop="1" x14ac:dyDescent="0.2">
      <c r="A93" s="39" t="str">
        <f>CONCATENATE($B$92,"|",B93)</f>
        <v>10|1</v>
      </c>
      <c r="B93" s="26">
        <v>1</v>
      </c>
      <c r="C93" s="27" t="s">
        <v>65</v>
      </c>
      <c r="D93" s="28">
        <v>1</v>
      </c>
      <c r="E93" s="29">
        <v>20</v>
      </c>
      <c r="F93" s="29">
        <v>20</v>
      </c>
      <c r="G93" s="29">
        <v>20</v>
      </c>
      <c r="H93" s="29">
        <v>10</v>
      </c>
      <c r="I93" s="29">
        <v>10</v>
      </c>
      <c r="J93" s="30">
        <v>10</v>
      </c>
      <c r="K93" s="30">
        <v>10</v>
      </c>
      <c r="L93" s="30"/>
      <c r="M93" s="30"/>
      <c r="N93" s="30"/>
      <c r="O93" s="30"/>
      <c r="P93" s="30"/>
      <c r="S93" s="1">
        <f>SUM(E93:P93)</f>
        <v>100</v>
      </c>
    </row>
    <row r="94" spans="1:19" x14ac:dyDescent="0.2">
      <c r="A94" s="31" t="str">
        <f>CONCATENATE($B$92,"|",B94)</f>
        <v>10|2</v>
      </c>
      <c r="B94" s="32" t="s">
        <v>24</v>
      </c>
      <c r="C94" s="27" t="s">
        <v>61</v>
      </c>
      <c r="D94" s="28">
        <v>2</v>
      </c>
      <c r="E94" s="29">
        <v>5</v>
      </c>
      <c r="F94" s="29">
        <v>10</v>
      </c>
      <c r="G94" s="29">
        <v>15</v>
      </c>
      <c r="H94" s="29">
        <v>20</v>
      </c>
      <c r="I94" s="29">
        <v>20</v>
      </c>
      <c r="J94" s="33">
        <v>15</v>
      </c>
      <c r="K94" s="33">
        <v>10</v>
      </c>
      <c r="L94" s="33">
        <v>5</v>
      </c>
      <c r="M94" s="33"/>
      <c r="N94" s="33"/>
      <c r="O94" s="33"/>
      <c r="P94" s="33"/>
      <c r="S94" s="1">
        <f t="shared" ref="S94:S103" si="14">SUM(E94:P94)</f>
        <v>100</v>
      </c>
    </row>
    <row r="95" spans="1:19" x14ac:dyDescent="0.2">
      <c r="A95" s="31" t="str">
        <f t="shared" ref="A95:A103" si="15">CONCATENATE($B$92,"|",B95)</f>
        <v>10|3</v>
      </c>
      <c r="B95" s="32" t="s">
        <v>30</v>
      </c>
      <c r="C95" s="27" t="s">
        <v>66</v>
      </c>
      <c r="D95" s="28">
        <v>3</v>
      </c>
      <c r="E95" s="34"/>
      <c r="F95" s="34">
        <v>5</v>
      </c>
      <c r="G95" s="34">
        <v>10</v>
      </c>
      <c r="H95" s="34">
        <v>15</v>
      </c>
      <c r="I95" s="34">
        <v>15</v>
      </c>
      <c r="J95" s="33">
        <v>15</v>
      </c>
      <c r="K95" s="33">
        <v>15</v>
      </c>
      <c r="L95" s="33">
        <v>15</v>
      </c>
      <c r="M95" s="33">
        <v>10</v>
      </c>
      <c r="N95" s="33"/>
      <c r="O95" s="33"/>
      <c r="P95" s="33"/>
      <c r="S95" s="1">
        <f t="shared" si="14"/>
        <v>100</v>
      </c>
    </row>
    <row r="96" spans="1:19" x14ac:dyDescent="0.2">
      <c r="A96" s="31" t="str">
        <f t="shared" si="15"/>
        <v>10|4</v>
      </c>
      <c r="B96" s="32" t="s">
        <v>33</v>
      </c>
      <c r="C96" s="27" t="s">
        <v>62</v>
      </c>
      <c r="D96" s="28">
        <v>4</v>
      </c>
      <c r="E96" s="34"/>
      <c r="F96" s="34"/>
      <c r="G96" s="34">
        <v>5</v>
      </c>
      <c r="H96" s="34">
        <v>5</v>
      </c>
      <c r="I96" s="34">
        <v>15</v>
      </c>
      <c r="J96" s="33">
        <v>20</v>
      </c>
      <c r="K96" s="33">
        <v>20</v>
      </c>
      <c r="L96" s="33">
        <v>15</v>
      </c>
      <c r="M96" s="33">
        <v>10</v>
      </c>
      <c r="N96" s="33">
        <v>10</v>
      </c>
      <c r="O96" s="33"/>
      <c r="P96" s="33"/>
      <c r="S96" s="1">
        <f t="shared" si="14"/>
        <v>100</v>
      </c>
    </row>
    <row r="97" spans="1:19" x14ac:dyDescent="0.2">
      <c r="A97" s="31" t="str">
        <f t="shared" si="15"/>
        <v>10|5</v>
      </c>
      <c r="B97" s="32" t="s">
        <v>23</v>
      </c>
      <c r="C97" s="27" t="s">
        <v>63</v>
      </c>
      <c r="D97" s="28">
        <v>5</v>
      </c>
      <c r="E97" s="34"/>
      <c r="F97" s="34"/>
      <c r="G97" s="34">
        <v>10</v>
      </c>
      <c r="H97" s="34">
        <v>10</v>
      </c>
      <c r="I97" s="34">
        <v>10</v>
      </c>
      <c r="J97" s="33">
        <v>20</v>
      </c>
      <c r="K97" s="33">
        <v>20</v>
      </c>
      <c r="L97" s="33">
        <v>20</v>
      </c>
      <c r="M97" s="33">
        <v>10</v>
      </c>
      <c r="N97" s="33"/>
      <c r="O97" s="33"/>
      <c r="P97" s="33"/>
      <c r="S97" s="1">
        <f t="shared" si="14"/>
        <v>100</v>
      </c>
    </row>
    <row r="98" spans="1:19" x14ac:dyDescent="0.2">
      <c r="A98" s="31" t="str">
        <f t="shared" si="15"/>
        <v>10|6</v>
      </c>
      <c r="B98" s="32" t="s">
        <v>34</v>
      </c>
      <c r="C98" s="27" t="s">
        <v>208</v>
      </c>
      <c r="D98" s="28">
        <v>3</v>
      </c>
      <c r="E98" s="34"/>
      <c r="F98" s="34"/>
      <c r="G98" s="34"/>
      <c r="H98" s="34">
        <v>5</v>
      </c>
      <c r="I98" s="34">
        <v>10</v>
      </c>
      <c r="J98" s="34">
        <v>15</v>
      </c>
      <c r="K98" s="33">
        <v>20</v>
      </c>
      <c r="L98" s="33">
        <v>20</v>
      </c>
      <c r="M98" s="33">
        <v>15</v>
      </c>
      <c r="N98" s="33">
        <v>15</v>
      </c>
      <c r="O98" s="33"/>
      <c r="P98" s="33"/>
      <c r="S98" s="1">
        <f t="shared" si="14"/>
        <v>100</v>
      </c>
    </row>
    <row r="99" spans="1:19" x14ac:dyDescent="0.2">
      <c r="A99" s="31" t="str">
        <f t="shared" si="15"/>
        <v>10|7</v>
      </c>
      <c r="B99" s="32" t="s">
        <v>60</v>
      </c>
      <c r="C99" s="27" t="s">
        <v>67</v>
      </c>
      <c r="D99" s="28">
        <v>5</v>
      </c>
      <c r="E99" s="34"/>
      <c r="F99" s="34"/>
      <c r="G99" s="34"/>
      <c r="H99" s="34">
        <v>15</v>
      </c>
      <c r="I99" s="34">
        <v>15</v>
      </c>
      <c r="J99" s="33">
        <v>15</v>
      </c>
      <c r="K99" s="33">
        <v>20</v>
      </c>
      <c r="L99" s="33">
        <v>15</v>
      </c>
      <c r="M99" s="33">
        <v>10</v>
      </c>
      <c r="N99" s="33">
        <v>10</v>
      </c>
      <c r="O99" s="33"/>
      <c r="P99" s="33"/>
      <c r="S99" s="1">
        <f t="shared" si="14"/>
        <v>100</v>
      </c>
    </row>
    <row r="100" spans="1:19" x14ac:dyDescent="0.2">
      <c r="A100" s="31" t="str">
        <f t="shared" si="15"/>
        <v>10|8</v>
      </c>
      <c r="B100" s="32" t="s">
        <v>50</v>
      </c>
      <c r="C100" s="27" t="s">
        <v>68</v>
      </c>
      <c r="D100" s="28">
        <v>6</v>
      </c>
      <c r="E100" s="34"/>
      <c r="F100" s="34"/>
      <c r="G100" s="34"/>
      <c r="H100" s="34">
        <v>10</v>
      </c>
      <c r="I100" s="34">
        <v>20</v>
      </c>
      <c r="J100" s="33">
        <v>20</v>
      </c>
      <c r="K100" s="33">
        <v>20</v>
      </c>
      <c r="L100" s="33">
        <v>10</v>
      </c>
      <c r="M100" s="33">
        <v>10</v>
      </c>
      <c r="N100" s="33">
        <v>10</v>
      </c>
      <c r="O100" s="33"/>
      <c r="P100" s="33"/>
      <c r="S100" s="1">
        <f t="shared" si="14"/>
        <v>100</v>
      </c>
    </row>
    <row r="101" spans="1:19" x14ac:dyDescent="0.2">
      <c r="A101" s="31" t="str">
        <f t="shared" si="15"/>
        <v>10|9</v>
      </c>
      <c r="B101" s="32" t="s">
        <v>69</v>
      </c>
      <c r="C101" s="27" t="s">
        <v>70</v>
      </c>
      <c r="D101" s="28">
        <v>6</v>
      </c>
      <c r="E101" s="34">
        <v>5</v>
      </c>
      <c r="F101" s="34">
        <v>5</v>
      </c>
      <c r="G101" s="34">
        <v>10</v>
      </c>
      <c r="H101" s="34">
        <v>10</v>
      </c>
      <c r="I101" s="34">
        <v>10</v>
      </c>
      <c r="J101" s="33">
        <v>15</v>
      </c>
      <c r="K101" s="33">
        <v>15</v>
      </c>
      <c r="L101" s="33">
        <v>10</v>
      </c>
      <c r="M101" s="33">
        <v>10</v>
      </c>
      <c r="N101" s="33">
        <v>10</v>
      </c>
      <c r="O101" s="33"/>
      <c r="P101" s="33"/>
      <c r="S101" s="1">
        <f t="shared" si="14"/>
        <v>100</v>
      </c>
    </row>
    <row r="102" spans="1:19" x14ac:dyDescent="0.2">
      <c r="A102" s="31" t="str">
        <f t="shared" si="15"/>
        <v>10|10</v>
      </c>
      <c r="B102" s="32" t="s">
        <v>71</v>
      </c>
      <c r="C102" s="27" t="s">
        <v>64</v>
      </c>
      <c r="D102" s="28"/>
      <c r="E102" s="34">
        <v>10</v>
      </c>
      <c r="F102" s="34">
        <v>15</v>
      </c>
      <c r="G102" s="34">
        <v>15</v>
      </c>
      <c r="H102" s="34">
        <v>15</v>
      </c>
      <c r="I102" s="34">
        <v>15</v>
      </c>
      <c r="J102" s="33">
        <v>15</v>
      </c>
      <c r="K102" s="33">
        <v>10</v>
      </c>
      <c r="L102" s="33">
        <v>5</v>
      </c>
      <c r="M102" s="33"/>
      <c r="N102" s="33"/>
      <c r="O102" s="33"/>
      <c r="P102" s="33"/>
      <c r="S102" s="1">
        <f t="shared" si="14"/>
        <v>100</v>
      </c>
    </row>
    <row r="103" spans="1:19" x14ac:dyDescent="0.2">
      <c r="A103" s="31" t="str">
        <f t="shared" si="15"/>
        <v>10|11</v>
      </c>
      <c r="B103" s="32" t="s">
        <v>78</v>
      </c>
      <c r="C103" s="27" t="s">
        <v>92</v>
      </c>
      <c r="D103" s="28"/>
      <c r="E103" s="34">
        <v>2</v>
      </c>
      <c r="F103" s="34">
        <v>2</v>
      </c>
      <c r="G103" s="34">
        <v>14</v>
      </c>
      <c r="H103" s="34">
        <v>14</v>
      </c>
      <c r="I103" s="34">
        <v>15</v>
      </c>
      <c r="J103" s="33">
        <v>15</v>
      </c>
      <c r="K103" s="33">
        <v>15</v>
      </c>
      <c r="L103" s="33">
        <v>15</v>
      </c>
      <c r="M103" s="33">
        <v>5</v>
      </c>
      <c r="N103" s="33">
        <v>3</v>
      </c>
      <c r="O103" s="33"/>
      <c r="P103" s="33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35" t="s">
        <v>9</v>
      </c>
      <c r="B105" s="36">
        <v>11</v>
      </c>
      <c r="C105" s="37"/>
      <c r="D105" s="38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</row>
    <row r="106" spans="1:19" ht="13.5" thickTop="1" x14ac:dyDescent="0.2">
      <c r="A106" s="39" t="str">
        <f>CONCATENATE($B$105,"|",B106)</f>
        <v>11|1</v>
      </c>
      <c r="B106" s="26">
        <v>1</v>
      </c>
      <c r="C106" s="27" t="s">
        <v>65</v>
      </c>
      <c r="D106" s="28">
        <v>1</v>
      </c>
      <c r="E106" s="29">
        <v>10</v>
      </c>
      <c r="F106" s="29">
        <v>20</v>
      </c>
      <c r="G106" s="29">
        <v>20</v>
      </c>
      <c r="H106" s="29">
        <v>20</v>
      </c>
      <c r="I106" s="29">
        <v>10</v>
      </c>
      <c r="J106" s="30">
        <v>10</v>
      </c>
      <c r="K106" s="30">
        <v>10</v>
      </c>
      <c r="L106" s="30"/>
      <c r="M106" s="30"/>
      <c r="N106" s="30"/>
      <c r="O106" s="30"/>
      <c r="P106" s="30"/>
      <c r="S106" s="1">
        <f>SUM(E106:P106)</f>
        <v>100</v>
      </c>
    </row>
    <row r="107" spans="1:19" x14ac:dyDescent="0.2">
      <c r="A107" s="31" t="str">
        <f>CONCATENATE($B$105,"|",B107)</f>
        <v>11|2</v>
      </c>
      <c r="B107" s="32" t="s">
        <v>24</v>
      </c>
      <c r="C107" s="27" t="s">
        <v>61</v>
      </c>
      <c r="D107" s="28">
        <v>2</v>
      </c>
      <c r="E107" s="29">
        <v>5</v>
      </c>
      <c r="F107" s="29">
        <v>10</v>
      </c>
      <c r="G107" s="29">
        <v>10</v>
      </c>
      <c r="H107" s="29">
        <v>15</v>
      </c>
      <c r="I107" s="29">
        <v>15</v>
      </c>
      <c r="J107" s="33">
        <v>15</v>
      </c>
      <c r="K107" s="33">
        <v>15</v>
      </c>
      <c r="L107" s="33">
        <v>10</v>
      </c>
      <c r="M107" s="33">
        <v>5</v>
      </c>
      <c r="N107" s="33"/>
      <c r="O107" s="33"/>
      <c r="P107" s="33"/>
      <c r="S107" s="1">
        <f t="shared" ref="S107:S116" si="16">SUM(E107:P107)</f>
        <v>100</v>
      </c>
    </row>
    <row r="108" spans="1:19" x14ac:dyDescent="0.2">
      <c r="A108" s="31" t="str">
        <f t="shared" ref="A108:A116" si="17">CONCATENATE($B$105,"|",B108)</f>
        <v>11|3</v>
      </c>
      <c r="B108" s="32" t="s">
        <v>30</v>
      </c>
      <c r="C108" s="27" t="s">
        <v>66</v>
      </c>
      <c r="D108" s="28">
        <v>3</v>
      </c>
      <c r="E108" s="34"/>
      <c r="F108" s="34">
        <v>5</v>
      </c>
      <c r="G108" s="34">
        <v>10</v>
      </c>
      <c r="H108" s="34">
        <v>10</v>
      </c>
      <c r="I108" s="34">
        <v>15</v>
      </c>
      <c r="J108" s="33">
        <v>15</v>
      </c>
      <c r="K108" s="33">
        <v>15</v>
      </c>
      <c r="L108" s="33">
        <v>10</v>
      </c>
      <c r="M108" s="33">
        <v>10</v>
      </c>
      <c r="N108" s="33">
        <v>10</v>
      </c>
      <c r="O108" s="33"/>
      <c r="P108" s="33"/>
      <c r="S108" s="1">
        <f t="shared" si="16"/>
        <v>100</v>
      </c>
    </row>
    <row r="109" spans="1:19" x14ac:dyDescent="0.2">
      <c r="A109" s="31" t="str">
        <f t="shared" si="17"/>
        <v>11|4</v>
      </c>
      <c r="B109" s="32" t="s">
        <v>33</v>
      </c>
      <c r="C109" s="27" t="s">
        <v>62</v>
      </c>
      <c r="D109" s="28">
        <v>4</v>
      </c>
      <c r="E109" s="34"/>
      <c r="F109" s="34"/>
      <c r="G109" s="34">
        <v>5</v>
      </c>
      <c r="H109" s="34">
        <v>10</v>
      </c>
      <c r="I109" s="34">
        <v>10</v>
      </c>
      <c r="J109" s="33">
        <v>15</v>
      </c>
      <c r="K109" s="33">
        <v>15</v>
      </c>
      <c r="L109" s="33">
        <v>15</v>
      </c>
      <c r="M109" s="33">
        <v>10</v>
      </c>
      <c r="N109" s="33">
        <v>10</v>
      </c>
      <c r="O109" s="33">
        <v>10</v>
      </c>
      <c r="P109" s="33"/>
      <c r="S109" s="1">
        <f t="shared" si="16"/>
        <v>100</v>
      </c>
    </row>
    <row r="110" spans="1:19" x14ac:dyDescent="0.2">
      <c r="A110" s="31" t="str">
        <f t="shared" si="17"/>
        <v>11|5</v>
      </c>
      <c r="B110" s="32" t="s">
        <v>23</v>
      </c>
      <c r="C110" s="27" t="s">
        <v>63</v>
      </c>
      <c r="D110" s="28">
        <v>5</v>
      </c>
      <c r="E110" s="34"/>
      <c r="F110" s="34"/>
      <c r="G110" s="34">
        <v>10</v>
      </c>
      <c r="H110" s="34">
        <v>10</v>
      </c>
      <c r="I110" s="34">
        <v>10</v>
      </c>
      <c r="J110" s="33">
        <v>15</v>
      </c>
      <c r="K110" s="33">
        <v>15</v>
      </c>
      <c r="L110" s="33">
        <v>15</v>
      </c>
      <c r="M110" s="33">
        <v>15</v>
      </c>
      <c r="N110" s="33">
        <v>10</v>
      </c>
      <c r="O110" s="33"/>
      <c r="P110" s="33"/>
      <c r="S110" s="1">
        <f t="shared" si="16"/>
        <v>100</v>
      </c>
    </row>
    <row r="111" spans="1:19" x14ac:dyDescent="0.2">
      <c r="A111" s="31" t="str">
        <f t="shared" si="17"/>
        <v>11|6</v>
      </c>
      <c r="B111" s="32" t="s">
        <v>34</v>
      </c>
      <c r="C111" s="27" t="s">
        <v>208</v>
      </c>
      <c r="D111" s="28">
        <v>3</v>
      </c>
      <c r="E111" s="34"/>
      <c r="F111" s="34"/>
      <c r="G111" s="34"/>
      <c r="H111" s="34">
        <v>5</v>
      </c>
      <c r="I111" s="34">
        <v>10</v>
      </c>
      <c r="J111" s="34">
        <v>15</v>
      </c>
      <c r="K111" s="33">
        <v>15</v>
      </c>
      <c r="L111" s="33">
        <v>15</v>
      </c>
      <c r="M111" s="33">
        <v>15</v>
      </c>
      <c r="N111" s="33">
        <v>15</v>
      </c>
      <c r="O111" s="33">
        <v>10</v>
      </c>
      <c r="P111" s="33"/>
      <c r="S111" s="1">
        <f t="shared" si="16"/>
        <v>100</v>
      </c>
    </row>
    <row r="112" spans="1:19" x14ac:dyDescent="0.2">
      <c r="A112" s="31" t="str">
        <f t="shared" si="17"/>
        <v>11|7</v>
      </c>
      <c r="B112" s="32" t="s">
        <v>60</v>
      </c>
      <c r="C112" s="27" t="s">
        <v>67</v>
      </c>
      <c r="D112" s="28">
        <v>5</v>
      </c>
      <c r="E112" s="34"/>
      <c r="F112" s="34"/>
      <c r="G112" s="34"/>
      <c r="H112" s="34">
        <v>10</v>
      </c>
      <c r="I112" s="34">
        <v>10</v>
      </c>
      <c r="J112" s="33">
        <v>15</v>
      </c>
      <c r="K112" s="33">
        <v>20</v>
      </c>
      <c r="L112" s="33">
        <v>15</v>
      </c>
      <c r="M112" s="33">
        <v>10</v>
      </c>
      <c r="N112" s="33">
        <v>10</v>
      </c>
      <c r="O112" s="33">
        <v>10</v>
      </c>
      <c r="P112" s="33"/>
      <c r="S112" s="1">
        <f t="shared" si="16"/>
        <v>100</v>
      </c>
    </row>
    <row r="113" spans="1:19" x14ac:dyDescent="0.2">
      <c r="A113" s="31" t="str">
        <f t="shared" si="17"/>
        <v>11|8</v>
      </c>
      <c r="B113" s="32" t="s">
        <v>50</v>
      </c>
      <c r="C113" s="27" t="s">
        <v>68</v>
      </c>
      <c r="D113" s="28">
        <v>6</v>
      </c>
      <c r="E113" s="34"/>
      <c r="F113" s="34"/>
      <c r="G113" s="34"/>
      <c r="H113" s="34">
        <v>10</v>
      </c>
      <c r="I113" s="34">
        <v>10</v>
      </c>
      <c r="J113" s="33">
        <v>20</v>
      </c>
      <c r="K113" s="33">
        <v>20</v>
      </c>
      <c r="L113" s="33">
        <v>10</v>
      </c>
      <c r="M113" s="33">
        <v>10</v>
      </c>
      <c r="N113" s="33">
        <v>10</v>
      </c>
      <c r="O113" s="33">
        <v>10</v>
      </c>
      <c r="P113" s="33"/>
      <c r="S113" s="1">
        <f t="shared" si="16"/>
        <v>100</v>
      </c>
    </row>
    <row r="114" spans="1:19" x14ac:dyDescent="0.2">
      <c r="A114" s="31" t="str">
        <f t="shared" si="17"/>
        <v>11|9</v>
      </c>
      <c r="B114" s="32" t="s">
        <v>69</v>
      </c>
      <c r="C114" s="27" t="s">
        <v>70</v>
      </c>
      <c r="D114" s="28">
        <v>6</v>
      </c>
      <c r="E114" s="34">
        <v>5</v>
      </c>
      <c r="F114" s="34">
        <v>5</v>
      </c>
      <c r="G114" s="34">
        <v>10</v>
      </c>
      <c r="H114" s="34">
        <v>10</v>
      </c>
      <c r="I114" s="34">
        <v>10</v>
      </c>
      <c r="J114" s="33">
        <v>10</v>
      </c>
      <c r="K114" s="33">
        <v>10</v>
      </c>
      <c r="L114" s="33">
        <v>10</v>
      </c>
      <c r="M114" s="33">
        <v>10</v>
      </c>
      <c r="N114" s="33">
        <v>10</v>
      </c>
      <c r="O114" s="33">
        <v>10</v>
      </c>
      <c r="P114" s="33"/>
      <c r="S114" s="1">
        <f t="shared" si="16"/>
        <v>100</v>
      </c>
    </row>
    <row r="115" spans="1:19" x14ac:dyDescent="0.2">
      <c r="A115" s="31" t="str">
        <f t="shared" si="17"/>
        <v>11|10</v>
      </c>
      <c r="B115" s="32" t="s">
        <v>71</v>
      </c>
      <c r="C115" s="27" t="s">
        <v>64</v>
      </c>
      <c r="D115" s="28"/>
      <c r="E115" s="34">
        <v>10</v>
      </c>
      <c r="F115" s="34">
        <v>10</v>
      </c>
      <c r="G115" s="34">
        <v>15</v>
      </c>
      <c r="H115" s="34">
        <v>15</v>
      </c>
      <c r="I115" s="34">
        <v>15</v>
      </c>
      <c r="J115" s="33">
        <v>10</v>
      </c>
      <c r="K115" s="33">
        <v>10</v>
      </c>
      <c r="L115" s="33">
        <v>10</v>
      </c>
      <c r="M115" s="33">
        <v>5</v>
      </c>
      <c r="N115" s="33"/>
      <c r="O115" s="33"/>
      <c r="P115" s="33"/>
      <c r="S115" s="1">
        <f t="shared" si="16"/>
        <v>100</v>
      </c>
    </row>
    <row r="116" spans="1:19" x14ac:dyDescent="0.2">
      <c r="A116" s="31" t="str">
        <f t="shared" si="17"/>
        <v>11|11</v>
      </c>
      <c r="B116" s="32" t="s">
        <v>78</v>
      </c>
      <c r="C116" s="27" t="s">
        <v>92</v>
      </c>
      <c r="D116" s="28"/>
      <c r="E116" s="34">
        <v>1</v>
      </c>
      <c r="F116" s="34">
        <v>1</v>
      </c>
      <c r="G116" s="34">
        <v>10</v>
      </c>
      <c r="H116" s="34">
        <v>15</v>
      </c>
      <c r="I116" s="34">
        <v>15</v>
      </c>
      <c r="J116" s="33">
        <v>15</v>
      </c>
      <c r="K116" s="33">
        <v>15</v>
      </c>
      <c r="L116" s="33">
        <v>15</v>
      </c>
      <c r="M116" s="33">
        <v>5</v>
      </c>
      <c r="N116" s="33">
        <v>3</v>
      </c>
      <c r="O116" s="33">
        <v>5</v>
      </c>
      <c r="P116" s="33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35" t="s">
        <v>9</v>
      </c>
      <c r="B118" s="36">
        <v>12</v>
      </c>
      <c r="C118" s="37"/>
      <c r="D118" s="38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</row>
    <row r="119" spans="1:19" ht="13.5" thickTop="1" x14ac:dyDescent="0.2">
      <c r="A119" s="39" t="str">
        <f>CONCATENATE($B$118,"|",B119)</f>
        <v>12|1</v>
      </c>
      <c r="B119" s="26">
        <v>1</v>
      </c>
      <c r="C119" s="27" t="s">
        <v>65</v>
      </c>
      <c r="D119" s="28">
        <v>1</v>
      </c>
      <c r="E119" s="29">
        <v>10</v>
      </c>
      <c r="F119" s="29">
        <v>20</v>
      </c>
      <c r="G119" s="29">
        <v>20</v>
      </c>
      <c r="H119" s="29">
        <v>20</v>
      </c>
      <c r="I119" s="29">
        <v>10</v>
      </c>
      <c r="J119" s="30">
        <v>10</v>
      </c>
      <c r="K119" s="30">
        <v>10</v>
      </c>
      <c r="L119" s="30"/>
      <c r="M119" s="30"/>
      <c r="N119" s="30"/>
      <c r="O119" s="30"/>
      <c r="P119" s="30"/>
      <c r="S119" s="1">
        <f>SUM(E119:P119)</f>
        <v>100</v>
      </c>
    </row>
    <row r="120" spans="1:19" x14ac:dyDescent="0.2">
      <c r="A120" s="31" t="str">
        <f>CONCATENATE($B$118,"|",B120)</f>
        <v>12|2</v>
      </c>
      <c r="B120" s="32" t="s">
        <v>24</v>
      </c>
      <c r="C120" s="27" t="s">
        <v>61</v>
      </c>
      <c r="D120" s="28">
        <v>2</v>
      </c>
      <c r="E120" s="29">
        <v>5</v>
      </c>
      <c r="F120" s="29">
        <v>10</v>
      </c>
      <c r="G120" s="29">
        <v>10</v>
      </c>
      <c r="H120" s="29">
        <v>15</v>
      </c>
      <c r="I120" s="29">
        <v>15</v>
      </c>
      <c r="J120" s="33">
        <v>15</v>
      </c>
      <c r="K120" s="33">
        <v>10</v>
      </c>
      <c r="L120" s="33">
        <v>10</v>
      </c>
      <c r="M120" s="33">
        <v>10</v>
      </c>
      <c r="N120" s="33"/>
      <c r="O120" s="33"/>
      <c r="P120" s="33"/>
      <c r="S120" s="1">
        <f t="shared" ref="S120:S129" si="18">SUM(E120:P120)</f>
        <v>100</v>
      </c>
    </row>
    <row r="121" spans="1:19" x14ac:dyDescent="0.2">
      <c r="A121" s="31" t="str">
        <f t="shared" ref="A121:A129" si="19">CONCATENATE($B$118,"|",B121)</f>
        <v>12|3</v>
      </c>
      <c r="B121" s="32" t="s">
        <v>30</v>
      </c>
      <c r="C121" s="27" t="s">
        <v>66</v>
      </c>
      <c r="D121" s="28">
        <v>3</v>
      </c>
      <c r="E121" s="34"/>
      <c r="F121" s="34">
        <v>5</v>
      </c>
      <c r="G121" s="34">
        <v>10</v>
      </c>
      <c r="H121" s="34">
        <v>10</v>
      </c>
      <c r="I121" s="34">
        <v>10</v>
      </c>
      <c r="J121" s="33">
        <v>15</v>
      </c>
      <c r="K121" s="33">
        <v>15</v>
      </c>
      <c r="L121" s="33">
        <v>10</v>
      </c>
      <c r="M121" s="33">
        <v>10</v>
      </c>
      <c r="N121" s="33">
        <v>10</v>
      </c>
      <c r="O121" s="33">
        <v>5</v>
      </c>
      <c r="P121" s="33"/>
      <c r="S121" s="1">
        <f t="shared" si="18"/>
        <v>100</v>
      </c>
    </row>
    <row r="122" spans="1:19" x14ac:dyDescent="0.2">
      <c r="A122" s="31" t="str">
        <f t="shared" si="19"/>
        <v>12|4</v>
      </c>
      <c r="B122" s="32" t="s">
        <v>33</v>
      </c>
      <c r="C122" s="27" t="s">
        <v>62</v>
      </c>
      <c r="D122" s="28">
        <v>4</v>
      </c>
      <c r="E122" s="34"/>
      <c r="F122" s="34"/>
      <c r="G122" s="34">
        <v>5</v>
      </c>
      <c r="H122" s="34">
        <v>10</v>
      </c>
      <c r="I122" s="34">
        <v>10</v>
      </c>
      <c r="J122" s="33">
        <v>10</v>
      </c>
      <c r="K122" s="33">
        <v>10</v>
      </c>
      <c r="L122" s="33">
        <v>15</v>
      </c>
      <c r="M122" s="33">
        <v>10</v>
      </c>
      <c r="N122" s="33">
        <v>15</v>
      </c>
      <c r="O122" s="33">
        <v>10</v>
      </c>
      <c r="P122" s="33">
        <v>5</v>
      </c>
      <c r="S122" s="1">
        <f t="shared" si="18"/>
        <v>100</v>
      </c>
    </row>
    <row r="123" spans="1:19" x14ac:dyDescent="0.2">
      <c r="A123" s="31" t="str">
        <f t="shared" si="19"/>
        <v>12|5</v>
      </c>
      <c r="B123" s="32" t="s">
        <v>23</v>
      </c>
      <c r="C123" s="27" t="s">
        <v>63</v>
      </c>
      <c r="D123" s="28">
        <v>5</v>
      </c>
      <c r="E123" s="34"/>
      <c r="F123" s="34"/>
      <c r="G123" s="34">
        <v>10</v>
      </c>
      <c r="H123" s="34">
        <v>10</v>
      </c>
      <c r="I123" s="34">
        <v>10</v>
      </c>
      <c r="J123" s="33">
        <v>10</v>
      </c>
      <c r="K123" s="33">
        <v>10</v>
      </c>
      <c r="L123" s="33">
        <v>15</v>
      </c>
      <c r="M123" s="33">
        <v>15</v>
      </c>
      <c r="N123" s="33">
        <v>10</v>
      </c>
      <c r="O123" s="33">
        <v>10</v>
      </c>
      <c r="P123" s="33"/>
      <c r="S123" s="1">
        <f t="shared" si="18"/>
        <v>100</v>
      </c>
    </row>
    <row r="124" spans="1:19" x14ac:dyDescent="0.2">
      <c r="A124" s="31" t="str">
        <f t="shared" si="19"/>
        <v>12|6</v>
      </c>
      <c r="B124" s="32" t="s">
        <v>34</v>
      </c>
      <c r="C124" s="27" t="s">
        <v>208</v>
      </c>
      <c r="D124" s="28">
        <v>3</v>
      </c>
      <c r="E124" s="34"/>
      <c r="F124" s="34"/>
      <c r="G124" s="34"/>
      <c r="H124" s="34">
        <v>5</v>
      </c>
      <c r="I124" s="34">
        <v>10</v>
      </c>
      <c r="J124" s="34">
        <v>10</v>
      </c>
      <c r="K124" s="33">
        <v>10</v>
      </c>
      <c r="L124" s="33">
        <v>15</v>
      </c>
      <c r="M124" s="33">
        <v>15</v>
      </c>
      <c r="N124" s="33">
        <v>15</v>
      </c>
      <c r="O124" s="33">
        <v>10</v>
      </c>
      <c r="P124" s="33">
        <v>10</v>
      </c>
      <c r="S124" s="1">
        <f t="shared" si="18"/>
        <v>100</v>
      </c>
    </row>
    <row r="125" spans="1:19" x14ac:dyDescent="0.2">
      <c r="A125" s="31" t="str">
        <f t="shared" si="19"/>
        <v>12|7</v>
      </c>
      <c r="B125" s="32" t="s">
        <v>60</v>
      </c>
      <c r="C125" s="27" t="s">
        <v>67</v>
      </c>
      <c r="D125" s="28">
        <v>5</v>
      </c>
      <c r="E125" s="34"/>
      <c r="F125" s="34"/>
      <c r="G125" s="34"/>
      <c r="H125" s="34">
        <v>5</v>
      </c>
      <c r="I125" s="34">
        <v>10</v>
      </c>
      <c r="J125" s="33">
        <v>10</v>
      </c>
      <c r="K125" s="33">
        <v>15</v>
      </c>
      <c r="L125" s="33">
        <v>15</v>
      </c>
      <c r="M125" s="33">
        <v>15</v>
      </c>
      <c r="N125" s="33">
        <v>10</v>
      </c>
      <c r="O125" s="33">
        <v>10</v>
      </c>
      <c r="P125" s="33">
        <v>10</v>
      </c>
      <c r="S125" s="1">
        <f t="shared" si="18"/>
        <v>100</v>
      </c>
    </row>
    <row r="126" spans="1:19" x14ac:dyDescent="0.2">
      <c r="A126" s="31" t="str">
        <f t="shared" si="19"/>
        <v>12|8</v>
      </c>
      <c r="B126" s="32" t="s">
        <v>50</v>
      </c>
      <c r="C126" s="27" t="s">
        <v>68</v>
      </c>
      <c r="D126" s="28">
        <v>6</v>
      </c>
      <c r="E126" s="34"/>
      <c r="F126" s="34"/>
      <c r="G126" s="34"/>
      <c r="H126" s="34">
        <v>10</v>
      </c>
      <c r="I126" s="34">
        <v>10</v>
      </c>
      <c r="J126" s="33">
        <v>10</v>
      </c>
      <c r="K126" s="33">
        <v>20</v>
      </c>
      <c r="L126" s="33">
        <v>10</v>
      </c>
      <c r="M126" s="33">
        <v>10</v>
      </c>
      <c r="N126" s="33">
        <v>10</v>
      </c>
      <c r="O126" s="33">
        <v>10</v>
      </c>
      <c r="P126" s="33">
        <v>10</v>
      </c>
      <c r="S126" s="1">
        <f t="shared" si="18"/>
        <v>100</v>
      </c>
    </row>
    <row r="127" spans="1:19" x14ac:dyDescent="0.2">
      <c r="A127" s="31" t="str">
        <f t="shared" si="19"/>
        <v>12|9</v>
      </c>
      <c r="B127" s="32" t="s">
        <v>69</v>
      </c>
      <c r="C127" s="27" t="s">
        <v>70</v>
      </c>
      <c r="D127" s="28">
        <v>6</v>
      </c>
      <c r="E127" s="34">
        <v>5</v>
      </c>
      <c r="F127" s="34">
        <v>5</v>
      </c>
      <c r="G127" s="34">
        <v>5</v>
      </c>
      <c r="H127" s="34">
        <v>5</v>
      </c>
      <c r="I127" s="34">
        <v>10</v>
      </c>
      <c r="J127" s="33">
        <v>10</v>
      </c>
      <c r="K127" s="33">
        <v>10</v>
      </c>
      <c r="L127" s="33">
        <v>10</v>
      </c>
      <c r="M127" s="33">
        <v>10</v>
      </c>
      <c r="N127" s="33">
        <v>10</v>
      </c>
      <c r="O127" s="33">
        <v>10</v>
      </c>
      <c r="P127" s="33">
        <v>10</v>
      </c>
      <c r="S127" s="1">
        <f t="shared" si="18"/>
        <v>100</v>
      </c>
    </row>
    <row r="128" spans="1:19" x14ac:dyDescent="0.2">
      <c r="A128" s="31" t="str">
        <f t="shared" si="19"/>
        <v>12|10</v>
      </c>
      <c r="B128" s="32" t="s">
        <v>71</v>
      </c>
      <c r="C128" s="27" t="s">
        <v>64</v>
      </c>
      <c r="D128" s="28"/>
      <c r="E128" s="34">
        <v>10</v>
      </c>
      <c r="F128" s="34">
        <v>15</v>
      </c>
      <c r="G128" s="34">
        <v>10</v>
      </c>
      <c r="H128" s="34">
        <v>10</v>
      </c>
      <c r="I128" s="34">
        <v>10</v>
      </c>
      <c r="J128" s="33">
        <v>10</v>
      </c>
      <c r="K128" s="33">
        <v>10</v>
      </c>
      <c r="L128" s="33">
        <v>10</v>
      </c>
      <c r="M128" s="33">
        <v>10</v>
      </c>
      <c r="N128" s="33">
        <v>5</v>
      </c>
      <c r="O128" s="33"/>
      <c r="P128" s="33"/>
      <c r="S128" s="1">
        <f t="shared" si="18"/>
        <v>100</v>
      </c>
    </row>
    <row r="129" spans="1:19" x14ac:dyDescent="0.2">
      <c r="A129" s="31" t="str">
        <f t="shared" si="19"/>
        <v>12|11</v>
      </c>
      <c r="B129" s="32" t="s">
        <v>78</v>
      </c>
      <c r="C129" s="27" t="s">
        <v>92</v>
      </c>
      <c r="D129" s="28"/>
      <c r="E129" s="34">
        <v>1</v>
      </c>
      <c r="F129" s="34">
        <v>1</v>
      </c>
      <c r="G129" s="34">
        <v>10</v>
      </c>
      <c r="H129" s="34">
        <v>10</v>
      </c>
      <c r="I129" s="34">
        <v>15</v>
      </c>
      <c r="J129" s="33">
        <v>15</v>
      </c>
      <c r="K129" s="33">
        <v>15</v>
      </c>
      <c r="L129" s="33">
        <v>15</v>
      </c>
      <c r="M129" s="33">
        <v>5</v>
      </c>
      <c r="N129" s="33">
        <v>3</v>
      </c>
      <c r="O129" s="33">
        <v>5</v>
      </c>
      <c r="P129" s="33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5041-351E-4561-9FFE-07827FA3BE79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0" t="s">
        <v>9</v>
      </c>
      <c r="B1" s="21">
        <v>3</v>
      </c>
      <c r="C1" s="22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9" ht="13.5" thickTop="1" x14ac:dyDescent="0.2">
      <c r="A2" s="25" t="str">
        <f>CONCATENATE($B$1,"|",B2)</f>
        <v>3|1</v>
      </c>
      <c r="B2" s="26">
        <v>1</v>
      </c>
      <c r="C2" s="27" t="s">
        <v>65</v>
      </c>
      <c r="D2" s="28">
        <v>1</v>
      </c>
      <c r="E2" s="29">
        <v>50</v>
      </c>
      <c r="F2" s="29">
        <v>50</v>
      </c>
      <c r="G2" s="29"/>
      <c r="H2" s="29"/>
      <c r="I2" s="29"/>
      <c r="J2" s="30"/>
      <c r="K2" s="30"/>
      <c r="L2" s="30"/>
      <c r="M2" s="30"/>
      <c r="N2" s="30"/>
      <c r="O2" s="30"/>
      <c r="P2" s="30"/>
      <c r="S2" s="1">
        <f>SUM(E2:P2)</f>
        <v>100</v>
      </c>
    </row>
    <row r="3" spans="1:19" x14ac:dyDescent="0.2">
      <c r="A3" s="31" t="str">
        <f t="shared" ref="A3:A12" si="0">CONCATENATE($B$1,"|",B3)</f>
        <v>3|2</v>
      </c>
      <c r="B3" s="32" t="s">
        <v>24</v>
      </c>
      <c r="C3" s="27" t="s">
        <v>61</v>
      </c>
      <c r="D3" s="28">
        <v>2</v>
      </c>
      <c r="E3" s="29">
        <v>50</v>
      </c>
      <c r="F3" s="29">
        <v>50</v>
      </c>
      <c r="G3" s="29"/>
      <c r="H3" s="29"/>
      <c r="I3" s="29"/>
      <c r="J3" s="33"/>
      <c r="K3" s="33"/>
      <c r="L3" s="33"/>
      <c r="M3" s="33"/>
      <c r="N3" s="33"/>
      <c r="O3" s="33"/>
      <c r="P3" s="33"/>
      <c r="S3" s="1">
        <f t="shared" ref="S3:S12" si="1">SUM(E3:P3)</f>
        <v>100</v>
      </c>
    </row>
    <row r="4" spans="1:19" x14ac:dyDescent="0.2">
      <c r="A4" s="31" t="str">
        <f t="shared" si="0"/>
        <v>3|3</v>
      </c>
      <c r="B4" s="32" t="s">
        <v>30</v>
      </c>
      <c r="C4" s="27" t="s">
        <v>66</v>
      </c>
      <c r="D4" s="28">
        <v>3</v>
      </c>
      <c r="E4" s="34">
        <v>25</v>
      </c>
      <c r="F4" s="34">
        <v>60</v>
      </c>
      <c r="G4" s="34">
        <v>15</v>
      </c>
      <c r="H4" s="34"/>
      <c r="I4" s="34"/>
      <c r="J4" s="33"/>
      <c r="K4" s="33"/>
      <c r="L4" s="33"/>
      <c r="M4" s="33"/>
      <c r="N4" s="33"/>
      <c r="O4" s="33"/>
      <c r="P4" s="33"/>
      <c r="S4" s="1">
        <f t="shared" si="1"/>
        <v>100</v>
      </c>
    </row>
    <row r="5" spans="1:19" x14ac:dyDescent="0.2">
      <c r="A5" s="31" t="str">
        <f t="shared" si="0"/>
        <v>3|4</v>
      </c>
      <c r="B5" s="32" t="s">
        <v>33</v>
      </c>
      <c r="C5" s="27" t="s">
        <v>62</v>
      </c>
      <c r="D5" s="28">
        <v>4</v>
      </c>
      <c r="E5" s="34"/>
      <c r="F5" s="34">
        <v>50</v>
      </c>
      <c r="G5" s="34">
        <v>50</v>
      </c>
      <c r="H5" s="34"/>
      <c r="I5" s="34"/>
      <c r="J5" s="33"/>
      <c r="K5" s="33"/>
      <c r="L5" s="33"/>
      <c r="M5" s="33"/>
      <c r="N5" s="33"/>
      <c r="O5" s="33"/>
      <c r="P5" s="33"/>
      <c r="S5" s="1">
        <f t="shared" si="1"/>
        <v>100</v>
      </c>
    </row>
    <row r="6" spans="1:19" x14ac:dyDescent="0.2">
      <c r="A6" s="31" t="str">
        <f t="shared" si="0"/>
        <v>3|5</v>
      </c>
      <c r="B6" s="32" t="s">
        <v>23</v>
      </c>
      <c r="C6" s="27" t="s">
        <v>63</v>
      </c>
      <c r="D6" s="28">
        <v>5</v>
      </c>
      <c r="E6" s="34">
        <v>20</v>
      </c>
      <c r="F6" s="34">
        <v>50</v>
      </c>
      <c r="G6" s="34">
        <v>30</v>
      </c>
      <c r="H6" s="34"/>
      <c r="I6" s="34"/>
      <c r="J6" s="33"/>
      <c r="K6" s="33"/>
      <c r="L6" s="33"/>
      <c r="M6" s="33"/>
      <c r="N6" s="33"/>
      <c r="O6" s="33"/>
      <c r="P6" s="33"/>
      <c r="S6" s="1">
        <f t="shared" si="1"/>
        <v>100</v>
      </c>
    </row>
    <row r="7" spans="1:19" x14ac:dyDescent="0.2">
      <c r="A7" s="31" t="str">
        <f t="shared" si="0"/>
        <v>3|6</v>
      </c>
      <c r="B7" s="32" t="s">
        <v>34</v>
      </c>
      <c r="C7" s="27" t="s">
        <v>208</v>
      </c>
      <c r="D7" s="28">
        <v>3</v>
      </c>
      <c r="E7" s="34"/>
      <c r="F7" s="34">
        <v>50</v>
      </c>
      <c r="G7" s="34">
        <v>50</v>
      </c>
      <c r="H7" s="34"/>
      <c r="I7" s="34"/>
      <c r="J7" s="33"/>
      <c r="K7" s="33"/>
      <c r="L7" s="33"/>
      <c r="M7" s="33"/>
      <c r="N7" s="33"/>
      <c r="O7" s="33"/>
      <c r="P7" s="33"/>
      <c r="S7" s="1">
        <f t="shared" si="1"/>
        <v>100</v>
      </c>
    </row>
    <row r="8" spans="1:19" x14ac:dyDescent="0.2">
      <c r="A8" s="31" t="str">
        <f t="shared" si="0"/>
        <v>3|7</v>
      </c>
      <c r="B8" s="32" t="s">
        <v>60</v>
      </c>
      <c r="C8" s="27" t="s">
        <v>67</v>
      </c>
      <c r="D8" s="28">
        <v>5</v>
      </c>
      <c r="E8" s="34"/>
      <c r="F8" s="34">
        <v>20</v>
      </c>
      <c r="G8" s="34">
        <v>80</v>
      </c>
      <c r="H8" s="34"/>
      <c r="I8" s="34"/>
      <c r="J8" s="33"/>
      <c r="K8" s="33"/>
      <c r="L8" s="33"/>
      <c r="M8" s="33"/>
      <c r="N8" s="33"/>
      <c r="O8" s="33"/>
      <c r="P8" s="33"/>
      <c r="S8" s="1">
        <f t="shared" si="1"/>
        <v>100</v>
      </c>
    </row>
    <row r="9" spans="1:19" x14ac:dyDescent="0.2">
      <c r="A9" s="31" t="str">
        <f t="shared" si="0"/>
        <v>3|8</v>
      </c>
      <c r="B9" s="32" t="s">
        <v>50</v>
      </c>
      <c r="C9" s="27" t="s">
        <v>68</v>
      </c>
      <c r="D9" s="28">
        <v>6</v>
      </c>
      <c r="E9" s="34"/>
      <c r="F9" s="34">
        <v>50</v>
      </c>
      <c r="G9" s="34">
        <v>50</v>
      </c>
      <c r="H9" s="34"/>
      <c r="I9" s="34"/>
      <c r="J9" s="33"/>
      <c r="K9" s="33"/>
      <c r="L9" s="33"/>
      <c r="M9" s="33"/>
      <c r="N9" s="33"/>
      <c r="O9" s="33"/>
      <c r="P9" s="33"/>
      <c r="S9" s="1">
        <f t="shared" si="1"/>
        <v>100</v>
      </c>
    </row>
    <row r="10" spans="1:19" x14ac:dyDescent="0.2">
      <c r="A10" s="31" t="str">
        <f t="shared" si="0"/>
        <v>3|9</v>
      </c>
      <c r="B10" s="32" t="s">
        <v>69</v>
      </c>
      <c r="C10" s="27" t="s">
        <v>70</v>
      </c>
      <c r="D10" s="28">
        <v>6</v>
      </c>
      <c r="E10" s="34">
        <v>30</v>
      </c>
      <c r="F10" s="34">
        <v>40</v>
      </c>
      <c r="G10" s="34">
        <v>30</v>
      </c>
      <c r="H10" s="34"/>
      <c r="I10" s="34"/>
      <c r="J10" s="33"/>
      <c r="K10" s="33"/>
      <c r="L10" s="33"/>
      <c r="M10" s="33"/>
      <c r="N10" s="33"/>
      <c r="O10" s="33"/>
      <c r="P10" s="33"/>
      <c r="S10" s="1">
        <f t="shared" si="1"/>
        <v>100</v>
      </c>
    </row>
    <row r="11" spans="1:19" x14ac:dyDescent="0.2">
      <c r="A11" s="31" t="str">
        <f t="shared" si="0"/>
        <v>3|10</v>
      </c>
      <c r="B11" s="32" t="s">
        <v>71</v>
      </c>
      <c r="C11" s="27" t="s">
        <v>64</v>
      </c>
      <c r="D11" s="28"/>
      <c r="E11" s="34">
        <v>60</v>
      </c>
      <c r="F11" s="34">
        <v>40</v>
      </c>
      <c r="G11" s="34"/>
      <c r="H11" s="34"/>
      <c r="I11" s="34"/>
      <c r="J11" s="33"/>
      <c r="K11" s="33"/>
      <c r="L11" s="33"/>
      <c r="M11" s="33"/>
      <c r="N11" s="33"/>
      <c r="O11" s="33"/>
      <c r="P11" s="33"/>
      <c r="S11" s="1">
        <f t="shared" si="1"/>
        <v>100</v>
      </c>
    </row>
    <row r="12" spans="1:19" x14ac:dyDescent="0.2">
      <c r="A12" s="31" t="str">
        <f t="shared" si="0"/>
        <v>3|11</v>
      </c>
      <c r="B12" s="32" t="s">
        <v>78</v>
      </c>
      <c r="C12" s="27" t="s">
        <v>92</v>
      </c>
      <c r="D12" s="28"/>
      <c r="E12" s="34">
        <v>15</v>
      </c>
      <c r="F12" s="34">
        <v>60</v>
      </c>
      <c r="G12" s="34">
        <v>25</v>
      </c>
      <c r="H12" s="34"/>
      <c r="I12" s="34"/>
      <c r="J12" s="33"/>
      <c r="K12" s="33"/>
      <c r="L12" s="33"/>
      <c r="M12" s="33"/>
      <c r="N12" s="33"/>
      <c r="O12" s="33"/>
      <c r="P12" s="33"/>
      <c r="S12" s="1">
        <f t="shared" si="1"/>
        <v>100</v>
      </c>
    </row>
    <row r="13" spans="1:19" ht="5.45" customHeight="1" x14ac:dyDescent="0.2"/>
    <row r="14" spans="1:19" ht="13.5" thickBot="1" x14ac:dyDescent="0.25">
      <c r="A14" s="35" t="s">
        <v>9</v>
      </c>
      <c r="B14" s="36">
        <v>4</v>
      </c>
      <c r="C14" s="37"/>
      <c r="D14" s="38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9" ht="13.5" thickTop="1" x14ac:dyDescent="0.2">
      <c r="A15" s="39" t="str">
        <f>CONCATENATE($B$14,"|",B15)</f>
        <v>4|1</v>
      </c>
      <c r="B15" s="26">
        <v>1</v>
      </c>
      <c r="C15" s="27" t="s">
        <v>65</v>
      </c>
      <c r="D15" s="28">
        <v>1</v>
      </c>
      <c r="E15" s="29">
        <v>45</v>
      </c>
      <c r="F15" s="29">
        <v>45</v>
      </c>
      <c r="G15" s="29">
        <v>10</v>
      </c>
      <c r="H15" s="29"/>
      <c r="I15" s="29"/>
      <c r="J15" s="30"/>
      <c r="K15" s="30"/>
      <c r="L15" s="30"/>
      <c r="M15" s="30"/>
      <c r="N15" s="30"/>
      <c r="O15" s="30"/>
      <c r="P15" s="30"/>
      <c r="S15" s="1">
        <f>SUM(E15:P15)</f>
        <v>100</v>
      </c>
    </row>
    <row r="16" spans="1:19" x14ac:dyDescent="0.2">
      <c r="A16" s="31" t="str">
        <f t="shared" ref="A16:A25" si="2">CONCATENATE($B$14,"|",B16)</f>
        <v>4|2</v>
      </c>
      <c r="B16" s="32" t="s">
        <v>24</v>
      </c>
      <c r="C16" s="27" t="s">
        <v>61</v>
      </c>
      <c r="D16" s="28">
        <v>2</v>
      </c>
      <c r="E16" s="29">
        <v>40</v>
      </c>
      <c r="F16" s="29">
        <v>40</v>
      </c>
      <c r="G16" s="29">
        <v>20</v>
      </c>
      <c r="H16" s="29"/>
      <c r="I16" s="29"/>
      <c r="J16" s="33"/>
      <c r="K16" s="33"/>
      <c r="L16" s="33"/>
      <c r="M16" s="33"/>
      <c r="N16" s="33"/>
      <c r="O16" s="33"/>
      <c r="P16" s="33"/>
      <c r="S16" s="1">
        <f t="shared" ref="S16:S25" si="3">SUM(E16:P16)</f>
        <v>100</v>
      </c>
    </row>
    <row r="17" spans="1:19" x14ac:dyDescent="0.2">
      <c r="A17" s="31" t="str">
        <f t="shared" si="2"/>
        <v>4|3</v>
      </c>
      <c r="B17" s="32" t="s">
        <v>30</v>
      </c>
      <c r="C17" s="27" t="s">
        <v>66</v>
      </c>
      <c r="D17" s="28">
        <v>3</v>
      </c>
      <c r="E17" s="34">
        <v>20</v>
      </c>
      <c r="F17" s="34">
        <v>35</v>
      </c>
      <c r="G17" s="34">
        <v>35</v>
      </c>
      <c r="H17" s="34">
        <v>10</v>
      </c>
      <c r="I17" s="34"/>
      <c r="J17" s="33"/>
      <c r="K17" s="33"/>
      <c r="L17" s="33"/>
      <c r="M17" s="33"/>
      <c r="N17" s="33"/>
      <c r="O17" s="33"/>
      <c r="P17" s="33"/>
      <c r="S17" s="1">
        <f t="shared" si="3"/>
        <v>100</v>
      </c>
    </row>
    <row r="18" spans="1:19" x14ac:dyDescent="0.2">
      <c r="A18" s="31" t="str">
        <f t="shared" si="2"/>
        <v>4|4</v>
      </c>
      <c r="B18" s="32" t="s">
        <v>33</v>
      </c>
      <c r="C18" s="27" t="s">
        <v>62</v>
      </c>
      <c r="D18" s="28">
        <v>4</v>
      </c>
      <c r="E18" s="34"/>
      <c r="F18" s="34">
        <v>35</v>
      </c>
      <c r="G18" s="34">
        <v>35</v>
      </c>
      <c r="H18" s="34">
        <v>30</v>
      </c>
      <c r="I18" s="34"/>
      <c r="J18" s="33"/>
      <c r="K18" s="33"/>
      <c r="L18" s="33"/>
      <c r="M18" s="33"/>
      <c r="N18" s="33"/>
      <c r="O18" s="33"/>
      <c r="P18" s="33"/>
      <c r="S18" s="1">
        <f t="shared" si="3"/>
        <v>100</v>
      </c>
    </row>
    <row r="19" spans="1:19" x14ac:dyDescent="0.2">
      <c r="A19" s="31" t="str">
        <f t="shared" si="2"/>
        <v>4|5</v>
      </c>
      <c r="B19" s="32" t="s">
        <v>23</v>
      </c>
      <c r="C19" s="27" t="s">
        <v>63</v>
      </c>
      <c r="D19" s="28">
        <v>5</v>
      </c>
      <c r="E19" s="34">
        <v>10</v>
      </c>
      <c r="F19" s="34">
        <v>35</v>
      </c>
      <c r="G19" s="34">
        <v>35</v>
      </c>
      <c r="H19" s="34">
        <v>20</v>
      </c>
      <c r="I19" s="34"/>
      <c r="J19" s="33"/>
      <c r="K19" s="33"/>
      <c r="L19" s="33"/>
      <c r="M19" s="33"/>
      <c r="N19" s="33"/>
      <c r="O19" s="33"/>
      <c r="P19" s="33"/>
      <c r="S19" s="1">
        <f t="shared" si="3"/>
        <v>100</v>
      </c>
    </row>
    <row r="20" spans="1:19" x14ac:dyDescent="0.2">
      <c r="A20" s="31" t="str">
        <f t="shared" si="2"/>
        <v>4|6</v>
      </c>
      <c r="B20" s="32" t="s">
        <v>34</v>
      </c>
      <c r="C20" s="27" t="s">
        <v>208</v>
      </c>
      <c r="D20" s="28">
        <v>3</v>
      </c>
      <c r="E20" s="34"/>
      <c r="F20" s="34">
        <v>35</v>
      </c>
      <c r="G20" s="34">
        <v>35</v>
      </c>
      <c r="H20" s="34">
        <v>30</v>
      </c>
      <c r="I20" s="34"/>
      <c r="J20" s="33"/>
      <c r="K20" s="33"/>
      <c r="L20" s="33"/>
      <c r="M20" s="33"/>
      <c r="N20" s="33"/>
      <c r="O20" s="33"/>
      <c r="P20" s="33"/>
      <c r="S20" s="1">
        <f t="shared" si="3"/>
        <v>100</v>
      </c>
    </row>
    <row r="21" spans="1:19" x14ac:dyDescent="0.2">
      <c r="A21" s="31" t="str">
        <f t="shared" si="2"/>
        <v>4|7</v>
      </c>
      <c r="B21" s="32" t="s">
        <v>60</v>
      </c>
      <c r="C21" s="27" t="s">
        <v>67</v>
      </c>
      <c r="D21" s="28">
        <v>5</v>
      </c>
      <c r="E21" s="34"/>
      <c r="F21" s="34">
        <v>15</v>
      </c>
      <c r="G21" s="34">
        <v>60</v>
      </c>
      <c r="H21" s="34">
        <v>25</v>
      </c>
      <c r="I21" s="34"/>
      <c r="J21" s="33"/>
      <c r="K21" s="33"/>
      <c r="L21" s="33"/>
      <c r="M21" s="33"/>
      <c r="N21" s="33"/>
      <c r="O21" s="33"/>
      <c r="P21" s="33"/>
      <c r="S21" s="1">
        <f t="shared" si="3"/>
        <v>100</v>
      </c>
    </row>
    <row r="22" spans="1:19" x14ac:dyDescent="0.2">
      <c r="A22" s="31" t="str">
        <f t="shared" si="2"/>
        <v>4|8</v>
      </c>
      <c r="B22" s="32" t="s">
        <v>50</v>
      </c>
      <c r="C22" s="27" t="s">
        <v>68</v>
      </c>
      <c r="D22" s="28">
        <v>6</v>
      </c>
      <c r="E22" s="34"/>
      <c r="F22" s="34">
        <v>30</v>
      </c>
      <c r="G22" s="34">
        <v>40</v>
      </c>
      <c r="H22" s="34">
        <v>30</v>
      </c>
      <c r="I22" s="34"/>
      <c r="J22" s="33"/>
      <c r="K22" s="33"/>
      <c r="L22" s="33"/>
      <c r="M22" s="33"/>
      <c r="N22" s="33"/>
      <c r="O22" s="33"/>
      <c r="P22" s="33"/>
      <c r="S22" s="1">
        <f t="shared" si="3"/>
        <v>100</v>
      </c>
    </row>
    <row r="23" spans="1:19" x14ac:dyDescent="0.2">
      <c r="A23" s="31" t="str">
        <f t="shared" si="2"/>
        <v>4|9</v>
      </c>
      <c r="B23" s="32" t="s">
        <v>69</v>
      </c>
      <c r="C23" s="27" t="s">
        <v>70</v>
      </c>
      <c r="D23" s="28">
        <v>6</v>
      </c>
      <c r="E23" s="34">
        <v>10</v>
      </c>
      <c r="F23" s="34">
        <v>35</v>
      </c>
      <c r="G23" s="34">
        <v>35</v>
      </c>
      <c r="H23" s="34">
        <v>20</v>
      </c>
      <c r="I23" s="34"/>
      <c r="J23" s="33"/>
      <c r="K23" s="33"/>
      <c r="L23" s="33"/>
      <c r="M23" s="33"/>
      <c r="N23" s="33"/>
      <c r="O23" s="33"/>
      <c r="P23" s="33"/>
      <c r="S23" s="1">
        <f t="shared" si="3"/>
        <v>100</v>
      </c>
    </row>
    <row r="24" spans="1:19" x14ac:dyDescent="0.2">
      <c r="A24" s="31" t="str">
        <f t="shared" si="2"/>
        <v>4|10</v>
      </c>
      <c r="B24" s="32" t="s">
        <v>71</v>
      </c>
      <c r="C24" s="27" t="s">
        <v>64</v>
      </c>
      <c r="D24" s="28"/>
      <c r="E24" s="34">
        <v>40</v>
      </c>
      <c r="F24" s="34">
        <v>40</v>
      </c>
      <c r="G24" s="34">
        <v>20</v>
      </c>
      <c r="H24" s="34"/>
      <c r="I24" s="34"/>
      <c r="J24" s="33"/>
      <c r="K24" s="33"/>
      <c r="L24" s="33"/>
      <c r="M24" s="33"/>
      <c r="N24" s="33"/>
      <c r="O24" s="33"/>
      <c r="P24" s="33"/>
      <c r="S24" s="1">
        <f t="shared" si="3"/>
        <v>100</v>
      </c>
    </row>
    <row r="25" spans="1:19" x14ac:dyDescent="0.2">
      <c r="A25" s="40" t="str">
        <f t="shared" si="2"/>
        <v>4|11</v>
      </c>
      <c r="B25" s="32" t="s">
        <v>78</v>
      </c>
      <c r="C25" s="27" t="s">
        <v>92</v>
      </c>
      <c r="D25" s="28"/>
      <c r="E25" s="34">
        <v>10</v>
      </c>
      <c r="F25" s="34">
        <v>35</v>
      </c>
      <c r="G25" s="34">
        <v>35</v>
      </c>
      <c r="H25" s="34">
        <v>20</v>
      </c>
      <c r="I25" s="34"/>
      <c r="J25" s="33"/>
      <c r="K25" s="33"/>
      <c r="L25" s="33"/>
      <c r="M25" s="33"/>
      <c r="N25" s="33"/>
      <c r="O25" s="33"/>
      <c r="P25" s="33"/>
      <c r="S25" s="1">
        <f t="shared" si="3"/>
        <v>100</v>
      </c>
    </row>
    <row r="26" spans="1:19" ht="5.45" customHeight="1" x14ac:dyDescent="0.2"/>
    <row r="27" spans="1:19" ht="13.5" thickBot="1" x14ac:dyDescent="0.25">
      <c r="A27" s="35" t="s">
        <v>9</v>
      </c>
      <c r="B27" s="36">
        <v>5</v>
      </c>
      <c r="C27" s="37"/>
      <c r="D27" s="38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9" ht="13.5" thickTop="1" x14ac:dyDescent="0.2">
      <c r="A28" s="39" t="str">
        <f>CONCATENATE($B$27,"|",B28)</f>
        <v>5|1</v>
      </c>
      <c r="B28" s="26">
        <v>1</v>
      </c>
      <c r="C28" s="27" t="s">
        <v>65</v>
      </c>
      <c r="D28" s="28">
        <v>1</v>
      </c>
      <c r="E28" s="29">
        <v>40</v>
      </c>
      <c r="F28" s="29">
        <v>30</v>
      </c>
      <c r="G28" s="29">
        <v>25</v>
      </c>
      <c r="H28" s="29">
        <v>5</v>
      </c>
      <c r="I28" s="29"/>
      <c r="J28" s="30"/>
      <c r="K28" s="30"/>
      <c r="L28" s="30"/>
      <c r="M28" s="30"/>
      <c r="N28" s="30"/>
      <c r="O28" s="30"/>
      <c r="P28" s="30"/>
      <c r="S28" s="1">
        <f>SUM(E28:P28)</f>
        <v>100</v>
      </c>
    </row>
    <row r="29" spans="1:19" x14ac:dyDescent="0.2">
      <c r="A29" s="31" t="str">
        <f t="shared" ref="A29:A38" si="4">CONCATENATE($B$27,"|",B29)</f>
        <v>5|2</v>
      </c>
      <c r="B29" s="32" t="s">
        <v>24</v>
      </c>
      <c r="C29" s="27" t="s">
        <v>61</v>
      </c>
      <c r="D29" s="28">
        <v>2</v>
      </c>
      <c r="E29" s="29">
        <v>30</v>
      </c>
      <c r="F29" s="29">
        <v>30</v>
      </c>
      <c r="G29" s="29">
        <v>30</v>
      </c>
      <c r="H29" s="29">
        <v>10</v>
      </c>
      <c r="I29" s="29"/>
      <c r="J29" s="33"/>
      <c r="K29" s="33"/>
      <c r="L29" s="33"/>
      <c r="M29" s="33"/>
      <c r="N29" s="33"/>
      <c r="O29" s="33"/>
      <c r="P29" s="33"/>
      <c r="S29" s="1">
        <f t="shared" ref="S29:S38" si="5">SUM(E29:P29)</f>
        <v>100</v>
      </c>
    </row>
    <row r="30" spans="1:19" x14ac:dyDescent="0.2">
      <c r="A30" s="31" t="str">
        <f t="shared" si="4"/>
        <v>5|3</v>
      </c>
      <c r="B30" s="32" t="s">
        <v>30</v>
      </c>
      <c r="C30" s="27" t="s">
        <v>66</v>
      </c>
      <c r="D30" s="28">
        <v>3</v>
      </c>
      <c r="E30" s="34">
        <v>10</v>
      </c>
      <c r="F30" s="34">
        <v>30</v>
      </c>
      <c r="G30" s="34">
        <v>30</v>
      </c>
      <c r="H30" s="34">
        <v>25</v>
      </c>
      <c r="I30" s="34">
        <v>5</v>
      </c>
      <c r="J30" s="33"/>
      <c r="K30" s="33"/>
      <c r="L30" s="33"/>
      <c r="M30" s="33"/>
      <c r="N30" s="33"/>
      <c r="O30" s="33"/>
      <c r="P30" s="33"/>
      <c r="S30" s="1">
        <f t="shared" si="5"/>
        <v>100</v>
      </c>
    </row>
    <row r="31" spans="1:19" x14ac:dyDescent="0.2">
      <c r="A31" s="31" t="str">
        <f t="shared" si="4"/>
        <v>5|4</v>
      </c>
      <c r="B31" s="32" t="s">
        <v>33</v>
      </c>
      <c r="C31" s="27" t="s">
        <v>62</v>
      </c>
      <c r="D31" s="28">
        <v>4</v>
      </c>
      <c r="E31" s="34"/>
      <c r="F31" s="34">
        <v>15</v>
      </c>
      <c r="G31" s="34">
        <v>30</v>
      </c>
      <c r="H31" s="34">
        <v>30</v>
      </c>
      <c r="I31" s="34">
        <v>25</v>
      </c>
      <c r="J31" s="33"/>
      <c r="K31" s="33"/>
      <c r="L31" s="33"/>
      <c r="M31" s="33"/>
      <c r="N31" s="33"/>
      <c r="O31" s="33"/>
      <c r="P31" s="33"/>
      <c r="S31" s="1">
        <f t="shared" si="5"/>
        <v>100</v>
      </c>
    </row>
    <row r="32" spans="1:19" x14ac:dyDescent="0.2">
      <c r="A32" s="31" t="str">
        <f t="shared" si="4"/>
        <v>5|5</v>
      </c>
      <c r="B32" s="32" t="s">
        <v>23</v>
      </c>
      <c r="C32" s="27" t="s">
        <v>63</v>
      </c>
      <c r="D32" s="28">
        <v>5</v>
      </c>
      <c r="E32" s="34"/>
      <c r="F32" s="34">
        <v>25</v>
      </c>
      <c r="G32" s="34">
        <v>35</v>
      </c>
      <c r="H32" s="34">
        <v>35</v>
      </c>
      <c r="I32" s="34">
        <v>5</v>
      </c>
      <c r="J32" s="33"/>
      <c r="K32" s="33"/>
      <c r="L32" s="33"/>
      <c r="M32" s="33"/>
      <c r="N32" s="33"/>
      <c r="O32" s="33"/>
      <c r="P32" s="33"/>
      <c r="S32" s="1">
        <f t="shared" si="5"/>
        <v>100</v>
      </c>
    </row>
    <row r="33" spans="1:19" x14ac:dyDescent="0.2">
      <c r="A33" s="31" t="str">
        <f t="shared" si="4"/>
        <v>5|6</v>
      </c>
      <c r="B33" s="32" t="s">
        <v>34</v>
      </c>
      <c r="C33" s="27" t="s">
        <v>208</v>
      </c>
      <c r="D33" s="28">
        <v>3</v>
      </c>
      <c r="E33" s="34"/>
      <c r="F33" s="34">
        <v>5</v>
      </c>
      <c r="G33" s="34">
        <v>40</v>
      </c>
      <c r="H33" s="34">
        <v>30</v>
      </c>
      <c r="I33" s="34">
        <v>25</v>
      </c>
      <c r="J33" s="33"/>
      <c r="K33" s="33"/>
      <c r="L33" s="33"/>
      <c r="M33" s="33"/>
      <c r="N33" s="33"/>
      <c r="O33" s="33"/>
      <c r="P33" s="33"/>
      <c r="S33" s="1">
        <f t="shared" si="5"/>
        <v>100</v>
      </c>
    </row>
    <row r="34" spans="1:19" x14ac:dyDescent="0.2">
      <c r="A34" s="31" t="str">
        <f t="shared" si="4"/>
        <v>5|7</v>
      </c>
      <c r="B34" s="32" t="s">
        <v>60</v>
      </c>
      <c r="C34" s="27" t="s">
        <v>67</v>
      </c>
      <c r="D34" s="28">
        <v>5</v>
      </c>
      <c r="E34" s="34"/>
      <c r="F34" s="34">
        <v>10</v>
      </c>
      <c r="G34" s="34">
        <v>35</v>
      </c>
      <c r="H34" s="34">
        <v>35</v>
      </c>
      <c r="I34" s="34">
        <v>20</v>
      </c>
      <c r="J34" s="33"/>
      <c r="K34" s="33"/>
      <c r="L34" s="33"/>
      <c r="M34" s="33"/>
      <c r="N34" s="33"/>
      <c r="O34" s="33"/>
      <c r="P34" s="33"/>
      <c r="S34" s="1">
        <f t="shared" si="5"/>
        <v>100</v>
      </c>
    </row>
    <row r="35" spans="1:19" x14ac:dyDescent="0.2">
      <c r="A35" s="31" t="str">
        <f t="shared" si="4"/>
        <v>5|8</v>
      </c>
      <c r="B35" s="32" t="s">
        <v>50</v>
      </c>
      <c r="C35" s="27" t="s">
        <v>68</v>
      </c>
      <c r="D35" s="28">
        <v>6</v>
      </c>
      <c r="E35" s="34"/>
      <c r="F35" s="34">
        <v>10</v>
      </c>
      <c r="G35" s="34">
        <v>35</v>
      </c>
      <c r="H35" s="34">
        <v>35</v>
      </c>
      <c r="I35" s="34">
        <v>20</v>
      </c>
      <c r="J35" s="33"/>
      <c r="K35" s="33"/>
      <c r="L35" s="33"/>
      <c r="M35" s="33"/>
      <c r="N35" s="33"/>
      <c r="O35" s="33"/>
      <c r="P35" s="33"/>
      <c r="S35" s="1">
        <f t="shared" si="5"/>
        <v>100</v>
      </c>
    </row>
    <row r="36" spans="1:19" x14ac:dyDescent="0.2">
      <c r="A36" s="31" t="str">
        <f t="shared" si="4"/>
        <v>5|9</v>
      </c>
      <c r="B36" s="32" t="s">
        <v>69</v>
      </c>
      <c r="C36" s="27" t="s">
        <v>70</v>
      </c>
      <c r="D36" s="28">
        <v>6</v>
      </c>
      <c r="E36" s="34">
        <v>5</v>
      </c>
      <c r="F36" s="34">
        <v>25</v>
      </c>
      <c r="G36" s="34">
        <v>25</v>
      </c>
      <c r="H36" s="34">
        <v>25</v>
      </c>
      <c r="I36" s="34">
        <v>20</v>
      </c>
      <c r="J36" s="33"/>
      <c r="K36" s="33"/>
      <c r="L36" s="33"/>
      <c r="M36" s="33"/>
      <c r="N36" s="33"/>
      <c r="O36" s="33"/>
      <c r="P36" s="33"/>
      <c r="S36" s="1">
        <f t="shared" si="5"/>
        <v>100</v>
      </c>
    </row>
    <row r="37" spans="1:19" x14ac:dyDescent="0.2">
      <c r="A37" s="31" t="str">
        <f t="shared" si="4"/>
        <v>5|10</v>
      </c>
      <c r="B37" s="32" t="s">
        <v>71</v>
      </c>
      <c r="C37" s="27" t="s">
        <v>64</v>
      </c>
      <c r="D37" s="28"/>
      <c r="E37" s="34">
        <v>25</v>
      </c>
      <c r="F37" s="34">
        <v>30</v>
      </c>
      <c r="G37" s="34">
        <v>30</v>
      </c>
      <c r="H37" s="34">
        <v>15</v>
      </c>
      <c r="I37" s="34"/>
      <c r="J37" s="33"/>
      <c r="K37" s="33"/>
      <c r="L37" s="33"/>
      <c r="M37" s="33"/>
      <c r="N37" s="33"/>
      <c r="O37" s="33"/>
      <c r="P37" s="33"/>
      <c r="S37" s="1">
        <f t="shared" si="5"/>
        <v>100</v>
      </c>
    </row>
    <row r="38" spans="1:19" x14ac:dyDescent="0.2">
      <c r="A38" s="31" t="str">
        <f t="shared" si="4"/>
        <v>5|11</v>
      </c>
      <c r="B38" s="32" t="s">
        <v>78</v>
      </c>
      <c r="C38" s="27" t="s">
        <v>92</v>
      </c>
      <c r="D38" s="28"/>
      <c r="E38" s="34">
        <v>7</v>
      </c>
      <c r="F38" s="34">
        <v>21</v>
      </c>
      <c r="G38" s="34">
        <v>27</v>
      </c>
      <c r="H38" s="34">
        <v>28</v>
      </c>
      <c r="I38" s="34">
        <v>17</v>
      </c>
      <c r="J38" s="33"/>
      <c r="K38" s="33"/>
      <c r="L38" s="33"/>
      <c r="M38" s="33"/>
      <c r="N38" s="33"/>
      <c r="O38" s="33"/>
      <c r="P38" s="33"/>
      <c r="S38" s="1">
        <f t="shared" si="5"/>
        <v>100</v>
      </c>
    </row>
    <row r="39" spans="1:19" ht="5.45" customHeight="1" x14ac:dyDescent="0.2"/>
    <row r="40" spans="1:19" ht="13.5" thickBot="1" x14ac:dyDescent="0.25">
      <c r="A40" s="35" t="s">
        <v>9</v>
      </c>
      <c r="B40" s="36">
        <v>6</v>
      </c>
      <c r="C40" s="37"/>
      <c r="D40" s="38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9" ht="13.5" thickTop="1" x14ac:dyDescent="0.2">
      <c r="A41" s="39" t="str">
        <f>CONCATENATE($B$40,"|",B41)</f>
        <v>6|1</v>
      </c>
      <c r="B41" s="26">
        <v>1</v>
      </c>
      <c r="C41" s="27" t="s">
        <v>65</v>
      </c>
      <c r="D41" s="28">
        <v>1</v>
      </c>
      <c r="E41" s="29">
        <v>20</v>
      </c>
      <c r="F41" s="29">
        <v>30</v>
      </c>
      <c r="G41" s="29">
        <v>30</v>
      </c>
      <c r="H41" s="29">
        <v>20</v>
      </c>
      <c r="I41" s="29"/>
      <c r="J41" s="30"/>
      <c r="K41" s="30"/>
      <c r="L41" s="30"/>
      <c r="M41" s="30"/>
      <c r="N41" s="30"/>
      <c r="O41" s="30"/>
      <c r="P41" s="30"/>
      <c r="S41" s="1">
        <f>SUM(E41:P41)</f>
        <v>100</v>
      </c>
    </row>
    <row r="42" spans="1:19" x14ac:dyDescent="0.2">
      <c r="A42" s="31" t="str">
        <f>CONCATENATE($B$40,"|",B42)</f>
        <v>6|2</v>
      </c>
      <c r="B42" s="32" t="s">
        <v>24</v>
      </c>
      <c r="C42" s="27" t="s">
        <v>61</v>
      </c>
      <c r="D42" s="28">
        <v>2</v>
      </c>
      <c r="E42" s="29">
        <v>15</v>
      </c>
      <c r="F42" s="29">
        <v>25</v>
      </c>
      <c r="G42" s="29">
        <v>30</v>
      </c>
      <c r="H42" s="29">
        <v>25</v>
      </c>
      <c r="I42" s="29">
        <v>5</v>
      </c>
      <c r="J42" s="33"/>
      <c r="K42" s="33"/>
      <c r="L42" s="33"/>
      <c r="M42" s="33"/>
      <c r="N42" s="33"/>
      <c r="O42" s="33"/>
      <c r="P42" s="33"/>
      <c r="S42" s="1">
        <f t="shared" ref="S42:S51" si="6">SUM(E42:P42)</f>
        <v>100</v>
      </c>
    </row>
    <row r="43" spans="1:19" x14ac:dyDescent="0.2">
      <c r="A43" s="31" t="str">
        <f t="shared" ref="A43:A51" si="7">CONCATENATE($B$40,"|",B43)</f>
        <v>6|3</v>
      </c>
      <c r="B43" s="32" t="s">
        <v>30</v>
      </c>
      <c r="C43" s="27" t="s">
        <v>66</v>
      </c>
      <c r="D43" s="28">
        <v>3</v>
      </c>
      <c r="E43" s="34">
        <v>5</v>
      </c>
      <c r="F43" s="34">
        <v>20</v>
      </c>
      <c r="G43" s="34">
        <v>30</v>
      </c>
      <c r="H43" s="34">
        <v>25</v>
      </c>
      <c r="I43" s="34">
        <v>20</v>
      </c>
      <c r="J43" s="33"/>
      <c r="K43" s="33"/>
      <c r="L43" s="33"/>
      <c r="M43" s="33"/>
      <c r="N43" s="33"/>
      <c r="O43" s="33"/>
      <c r="P43" s="33"/>
      <c r="S43" s="1">
        <f t="shared" si="6"/>
        <v>100</v>
      </c>
    </row>
    <row r="44" spans="1:19" x14ac:dyDescent="0.2">
      <c r="A44" s="31" t="str">
        <f t="shared" si="7"/>
        <v>6|4</v>
      </c>
      <c r="B44" s="32" t="s">
        <v>33</v>
      </c>
      <c r="C44" s="27" t="s">
        <v>62</v>
      </c>
      <c r="D44" s="28">
        <v>4</v>
      </c>
      <c r="E44" s="34"/>
      <c r="F44" s="34">
        <v>5</v>
      </c>
      <c r="G44" s="34">
        <v>20</v>
      </c>
      <c r="H44" s="34">
        <v>30</v>
      </c>
      <c r="I44" s="34">
        <v>25</v>
      </c>
      <c r="J44" s="33">
        <v>20</v>
      </c>
      <c r="K44" s="33"/>
      <c r="L44" s="33"/>
      <c r="M44" s="33"/>
      <c r="N44" s="33"/>
      <c r="O44" s="33"/>
      <c r="P44" s="33"/>
      <c r="S44" s="1">
        <f t="shared" si="6"/>
        <v>100</v>
      </c>
    </row>
    <row r="45" spans="1:19" x14ac:dyDescent="0.2">
      <c r="A45" s="31" t="str">
        <f t="shared" si="7"/>
        <v>6|5</v>
      </c>
      <c r="B45" s="32" t="s">
        <v>23</v>
      </c>
      <c r="C45" s="27" t="s">
        <v>63</v>
      </c>
      <c r="D45" s="28">
        <v>5</v>
      </c>
      <c r="E45" s="34"/>
      <c r="F45" s="34">
        <v>15</v>
      </c>
      <c r="G45" s="34">
        <v>30</v>
      </c>
      <c r="H45" s="34">
        <v>30</v>
      </c>
      <c r="I45" s="34">
        <v>25</v>
      </c>
      <c r="J45" s="33"/>
      <c r="K45" s="33"/>
      <c r="L45" s="33"/>
      <c r="M45" s="33"/>
      <c r="N45" s="33"/>
      <c r="O45" s="33"/>
      <c r="P45" s="33"/>
      <c r="S45" s="1">
        <f t="shared" si="6"/>
        <v>100</v>
      </c>
    </row>
    <row r="46" spans="1:19" x14ac:dyDescent="0.2">
      <c r="A46" s="31" t="str">
        <f t="shared" si="7"/>
        <v>6|6</v>
      </c>
      <c r="B46" s="32" t="s">
        <v>34</v>
      </c>
      <c r="C46" s="27" t="s">
        <v>208</v>
      </c>
      <c r="D46" s="28">
        <v>3</v>
      </c>
      <c r="E46" s="34"/>
      <c r="F46" s="34">
        <v>5</v>
      </c>
      <c r="G46" s="34">
        <v>10</v>
      </c>
      <c r="H46" s="34">
        <v>30</v>
      </c>
      <c r="I46" s="34">
        <v>30</v>
      </c>
      <c r="J46" s="33">
        <v>25</v>
      </c>
      <c r="K46" s="33"/>
      <c r="L46" s="33"/>
      <c r="M46" s="33"/>
      <c r="N46" s="33"/>
      <c r="O46" s="33"/>
      <c r="P46" s="33"/>
      <c r="S46" s="1">
        <f t="shared" si="6"/>
        <v>100</v>
      </c>
    </row>
    <row r="47" spans="1:19" x14ac:dyDescent="0.2">
      <c r="A47" s="31" t="str">
        <f t="shared" si="7"/>
        <v>6|7</v>
      </c>
      <c r="B47" s="32" t="s">
        <v>60</v>
      </c>
      <c r="C47" s="27" t="s">
        <v>67</v>
      </c>
      <c r="D47" s="28">
        <v>5</v>
      </c>
      <c r="E47" s="34"/>
      <c r="F47" s="34"/>
      <c r="G47" s="34">
        <v>20</v>
      </c>
      <c r="H47" s="34">
        <v>20</v>
      </c>
      <c r="I47" s="34">
        <v>30</v>
      </c>
      <c r="J47" s="33">
        <v>30</v>
      </c>
      <c r="K47" s="33"/>
      <c r="L47" s="33"/>
      <c r="M47" s="33"/>
      <c r="N47" s="33"/>
      <c r="O47" s="33"/>
      <c r="P47" s="33"/>
      <c r="S47" s="1">
        <f t="shared" si="6"/>
        <v>100</v>
      </c>
    </row>
    <row r="48" spans="1:19" x14ac:dyDescent="0.2">
      <c r="A48" s="31" t="str">
        <f t="shared" si="7"/>
        <v>6|8</v>
      </c>
      <c r="B48" s="32" t="s">
        <v>50</v>
      </c>
      <c r="C48" s="27" t="s">
        <v>68</v>
      </c>
      <c r="D48" s="28">
        <v>6</v>
      </c>
      <c r="E48" s="34"/>
      <c r="F48" s="34"/>
      <c r="G48" s="34">
        <v>20</v>
      </c>
      <c r="H48" s="34">
        <v>30</v>
      </c>
      <c r="I48" s="34">
        <v>30</v>
      </c>
      <c r="J48" s="33">
        <v>20</v>
      </c>
      <c r="K48" s="33"/>
      <c r="L48" s="33"/>
      <c r="M48" s="33"/>
      <c r="N48" s="33"/>
      <c r="O48" s="33"/>
      <c r="P48" s="33"/>
      <c r="S48" s="1">
        <f t="shared" si="6"/>
        <v>100</v>
      </c>
    </row>
    <row r="49" spans="1:19" x14ac:dyDescent="0.2">
      <c r="A49" s="31" t="str">
        <f t="shared" si="7"/>
        <v>6|9</v>
      </c>
      <c r="B49" s="32" t="s">
        <v>69</v>
      </c>
      <c r="C49" s="27" t="s">
        <v>70</v>
      </c>
      <c r="D49" s="28">
        <v>6</v>
      </c>
      <c r="E49" s="34">
        <v>5</v>
      </c>
      <c r="F49" s="34">
        <v>15</v>
      </c>
      <c r="G49" s="34">
        <v>25</v>
      </c>
      <c r="H49" s="34">
        <v>25</v>
      </c>
      <c r="I49" s="34">
        <v>20</v>
      </c>
      <c r="J49" s="33">
        <v>10</v>
      </c>
      <c r="K49" s="33"/>
      <c r="L49" s="33"/>
      <c r="M49" s="33"/>
      <c r="N49" s="33"/>
      <c r="O49" s="33"/>
      <c r="P49" s="33"/>
      <c r="S49" s="1">
        <f t="shared" si="6"/>
        <v>100</v>
      </c>
    </row>
    <row r="50" spans="1:19" x14ac:dyDescent="0.2">
      <c r="A50" s="31" t="str">
        <f t="shared" si="7"/>
        <v>6|10</v>
      </c>
      <c r="B50" s="32" t="s">
        <v>71</v>
      </c>
      <c r="C50" s="27" t="s">
        <v>64</v>
      </c>
      <c r="D50" s="28"/>
      <c r="E50" s="34">
        <v>20</v>
      </c>
      <c r="F50" s="34">
        <v>30</v>
      </c>
      <c r="G50" s="34">
        <v>30</v>
      </c>
      <c r="H50" s="34">
        <v>15</v>
      </c>
      <c r="I50" s="34">
        <v>5</v>
      </c>
      <c r="J50" s="33"/>
      <c r="K50" s="33"/>
      <c r="L50" s="33"/>
      <c r="M50" s="33"/>
      <c r="N50" s="33"/>
      <c r="O50" s="33"/>
      <c r="P50" s="33"/>
      <c r="S50" s="1">
        <f t="shared" si="6"/>
        <v>100</v>
      </c>
    </row>
    <row r="51" spans="1:19" x14ac:dyDescent="0.2">
      <c r="A51" s="31" t="str">
        <f t="shared" si="7"/>
        <v>6|11</v>
      </c>
      <c r="B51" s="32" t="s">
        <v>78</v>
      </c>
      <c r="C51" s="27" t="s">
        <v>92</v>
      </c>
      <c r="D51" s="28"/>
      <c r="E51" s="34">
        <v>3</v>
      </c>
      <c r="F51" s="34">
        <v>12</v>
      </c>
      <c r="G51" s="34">
        <v>25</v>
      </c>
      <c r="H51" s="34">
        <v>28</v>
      </c>
      <c r="I51" s="34">
        <v>21</v>
      </c>
      <c r="J51" s="33">
        <v>11</v>
      </c>
      <c r="K51" s="33"/>
      <c r="L51" s="33"/>
      <c r="M51" s="33"/>
      <c r="N51" s="33"/>
      <c r="O51" s="33"/>
      <c r="P51" s="33"/>
      <c r="S51" s="1">
        <f t="shared" si="6"/>
        <v>100</v>
      </c>
    </row>
    <row r="52" spans="1:19" ht="5.45" customHeight="1" x14ac:dyDescent="0.2"/>
    <row r="53" spans="1:19" ht="13.5" thickBot="1" x14ac:dyDescent="0.25">
      <c r="A53" s="35" t="s">
        <v>9</v>
      </c>
      <c r="B53" s="36">
        <v>7</v>
      </c>
      <c r="C53" s="37"/>
      <c r="D53" s="38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19" ht="13.5" thickTop="1" x14ac:dyDescent="0.2">
      <c r="A54" s="39" t="str">
        <f>CONCATENATE($B$53,"|",B54)</f>
        <v>7|1</v>
      </c>
      <c r="B54" s="26">
        <v>1</v>
      </c>
      <c r="C54" s="27" t="s">
        <v>65</v>
      </c>
      <c r="D54" s="28">
        <v>1</v>
      </c>
      <c r="E54" s="29">
        <v>15</v>
      </c>
      <c r="F54" s="29">
        <v>30</v>
      </c>
      <c r="G54" s="29">
        <v>30</v>
      </c>
      <c r="H54" s="29">
        <v>20</v>
      </c>
      <c r="I54" s="29">
        <v>5</v>
      </c>
      <c r="J54" s="30"/>
      <c r="K54" s="30"/>
      <c r="L54" s="30"/>
      <c r="M54" s="30"/>
      <c r="N54" s="30"/>
      <c r="O54" s="30"/>
      <c r="P54" s="30"/>
      <c r="S54" s="1">
        <f>SUM(E54:P54)</f>
        <v>100</v>
      </c>
    </row>
    <row r="55" spans="1:19" x14ac:dyDescent="0.2">
      <c r="A55" s="31" t="str">
        <f>CONCATENATE($B$53,"|",B55)</f>
        <v>7|2</v>
      </c>
      <c r="B55" s="32" t="s">
        <v>24</v>
      </c>
      <c r="C55" s="27" t="s">
        <v>61</v>
      </c>
      <c r="D55" s="28">
        <v>2</v>
      </c>
      <c r="E55" s="29">
        <v>15</v>
      </c>
      <c r="F55" s="29">
        <v>20</v>
      </c>
      <c r="G55" s="29">
        <v>25</v>
      </c>
      <c r="H55" s="29">
        <v>25</v>
      </c>
      <c r="I55" s="29">
        <v>15</v>
      </c>
      <c r="J55" s="33"/>
      <c r="K55" s="33"/>
      <c r="L55" s="33"/>
      <c r="M55" s="33"/>
      <c r="N55" s="33"/>
      <c r="O55" s="33"/>
      <c r="P55" s="33"/>
      <c r="S55" s="1">
        <f t="shared" ref="S55:S64" si="8">SUM(E55:P55)</f>
        <v>100</v>
      </c>
    </row>
    <row r="56" spans="1:19" x14ac:dyDescent="0.2">
      <c r="A56" s="31" t="str">
        <f t="shared" ref="A56:A64" si="9">CONCATENATE($B$53,"|",B56)</f>
        <v>7|3</v>
      </c>
      <c r="B56" s="32" t="s">
        <v>30</v>
      </c>
      <c r="C56" s="27" t="s">
        <v>66</v>
      </c>
      <c r="D56" s="28">
        <v>3</v>
      </c>
      <c r="E56" s="34">
        <v>5</v>
      </c>
      <c r="F56" s="34">
        <v>15</v>
      </c>
      <c r="G56" s="34">
        <v>20</v>
      </c>
      <c r="H56" s="34">
        <v>25</v>
      </c>
      <c r="I56" s="34">
        <v>20</v>
      </c>
      <c r="J56" s="33">
        <v>15</v>
      </c>
      <c r="K56" s="33"/>
      <c r="L56" s="33"/>
      <c r="M56" s="33"/>
      <c r="N56" s="33"/>
      <c r="O56" s="33"/>
      <c r="P56" s="33"/>
      <c r="S56" s="1">
        <f t="shared" si="8"/>
        <v>100</v>
      </c>
    </row>
    <row r="57" spans="1:19" x14ac:dyDescent="0.2">
      <c r="A57" s="31" t="str">
        <f t="shared" si="9"/>
        <v>7|4</v>
      </c>
      <c r="B57" s="32" t="s">
        <v>33</v>
      </c>
      <c r="C57" s="27" t="s">
        <v>62</v>
      </c>
      <c r="D57" s="28">
        <v>4</v>
      </c>
      <c r="E57" s="34"/>
      <c r="F57" s="34"/>
      <c r="G57" s="34">
        <v>15</v>
      </c>
      <c r="H57" s="34">
        <v>25</v>
      </c>
      <c r="I57" s="34">
        <v>25</v>
      </c>
      <c r="J57" s="33">
        <v>25</v>
      </c>
      <c r="K57" s="33">
        <v>10</v>
      </c>
      <c r="L57" s="33"/>
      <c r="M57" s="33"/>
      <c r="N57" s="33"/>
      <c r="O57" s="33"/>
      <c r="P57" s="33"/>
      <c r="S57" s="1">
        <f t="shared" si="8"/>
        <v>100</v>
      </c>
    </row>
    <row r="58" spans="1:19" x14ac:dyDescent="0.2">
      <c r="A58" s="31" t="str">
        <f t="shared" si="9"/>
        <v>7|5</v>
      </c>
      <c r="B58" s="32" t="s">
        <v>23</v>
      </c>
      <c r="C58" s="27" t="s">
        <v>63</v>
      </c>
      <c r="D58" s="28">
        <v>5</v>
      </c>
      <c r="E58" s="34"/>
      <c r="F58" s="34">
        <v>10</v>
      </c>
      <c r="G58" s="34">
        <v>15</v>
      </c>
      <c r="H58" s="34">
        <v>30</v>
      </c>
      <c r="I58" s="34">
        <v>30</v>
      </c>
      <c r="J58" s="33">
        <v>15</v>
      </c>
      <c r="K58" s="33"/>
      <c r="L58" s="33"/>
      <c r="M58" s="33"/>
      <c r="N58" s="33"/>
      <c r="O58" s="33"/>
      <c r="P58" s="33"/>
      <c r="S58" s="1">
        <f t="shared" si="8"/>
        <v>100</v>
      </c>
    </row>
    <row r="59" spans="1:19" x14ac:dyDescent="0.2">
      <c r="A59" s="31" t="str">
        <f t="shared" si="9"/>
        <v>7|6</v>
      </c>
      <c r="B59" s="32" t="s">
        <v>34</v>
      </c>
      <c r="C59" s="27" t="s">
        <v>208</v>
      </c>
      <c r="D59" s="28">
        <v>3</v>
      </c>
      <c r="E59" s="34"/>
      <c r="F59" s="34">
        <v>5</v>
      </c>
      <c r="G59" s="34">
        <v>10</v>
      </c>
      <c r="H59" s="34">
        <v>25</v>
      </c>
      <c r="I59" s="34">
        <v>25</v>
      </c>
      <c r="J59" s="33">
        <v>20</v>
      </c>
      <c r="K59" s="33">
        <v>15</v>
      </c>
      <c r="L59" s="33"/>
      <c r="M59" s="33"/>
      <c r="N59" s="33"/>
      <c r="O59" s="33"/>
      <c r="P59" s="33"/>
      <c r="S59" s="1">
        <f t="shared" si="8"/>
        <v>100</v>
      </c>
    </row>
    <row r="60" spans="1:19" x14ac:dyDescent="0.2">
      <c r="A60" s="31" t="str">
        <f t="shared" si="9"/>
        <v>7|7</v>
      </c>
      <c r="B60" s="32" t="s">
        <v>60</v>
      </c>
      <c r="C60" s="27" t="s">
        <v>67</v>
      </c>
      <c r="D60" s="28">
        <v>5</v>
      </c>
      <c r="E60" s="34"/>
      <c r="F60" s="34"/>
      <c r="G60" s="34">
        <v>15</v>
      </c>
      <c r="H60" s="34">
        <v>15</v>
      </c>
      <c r="I60" s="34">
        <v>25</v>
      </c>
      <c r="J60" s="34">
        <v>25</v>
      </c>
      <c r="K60" s="33">
        <v>20</v>
      </c>
      <c r="L60" s="33"/>
      <c r="M60" s="33"/>
      <c r="N60" s="33"/>
      <c r="O60" s="33"/>
      <c r="P60" s="33"/>
      <c r="S60" s="1">
        <f t="shared" si="8"/>
        <v>100</v>
      </c>
    </row>
    <row r="61" spans="1:19" x14ac:dyDescent="0.2">
      <c r="A61" s="31" t="str">
        <f t="shared" si="9"/>
        <v>7|8</v>
      </c>
      <c r="B61" s="32" t="s">
        <v>50</v>
      </c>
      <c r="C61" s="27" t="s">
        <v>68</v>
      </c>
      <c r="D61" s="28">
        <v>6</v>
      </c>
      <c r="E61" s="34"/>
      <c r="F61" s="34"/>
      <c r="G61" s="34">
        <v>10</v>
      </c>
      <c r="H61" s="34">
        <v>20</v>
      </c>
      <c r="I61" s="34">
        <v>20</v>
      </c>
      <c r="J61" s="33">
        <v>30</v>
      </c>
      <c r="K61" s="33">
        <v>20</v>
      </c>
      <c r="L61" s="33"/>
      <c r="M61" s="33"/>
      <c r="N61" s="33"/>
      <c r="O61" s="33"/>
      <c r="P61" s="33"/>
      <c r="S61" s="1">
        <f t="shared" si="8"/>
        <v>100</v>
      </c>
    </row>
    <row r="62" spans="1:19" x14ac:dyDescent="0.2">
      <c r="A62" s="31" t="str">
        <f t="shared" si="9"/>
        <v>7|9</v>
      </c>
      <c r="B62" s="32" t="s">
        <v>69</v>
      </c>
      <c r="C62" s="27" t="s">
        <v>70</v>
      </c>
      <c r="D62" s="28">
        <v>6</v>
      </c>
      <c r="E62" s="34">
        <v>5</v>
      </c>
      <c r="F62" s="34">
        <v>10</v>
      </c>
      <c r="G62" s="34">
        <v>20</v>
      </c>
      <c r="H62" s="34">
        <v>20</v>
      </c>
      <c r="I62" s="34">
        <v>20</v>
      </c>
      <c r="J62" s="33">
        <v>15</v>
      </c>
      <c r="K62" s="33">
        <v>10</v>
      </c>
      <c r="L62" s="33"/>
      <c r="M62" s="33"/>
      <c r="N62" s="33"/>
      <c r="O62" s="33"/>
      <c r="P62" s="33"/>
      <c r="S62" s="1">
        <f t="shared" si="8"/>
        <v>100</v>
      </c>
    </row>
    <row r="63" spans="1:19" x14ac:dyDescent="0.2">
      <c r="A63" s="31" t="str">
        <f t="shared" si="9"/>
        <v>7|10</v>
      </c>
      <c r="B63" s="32" t="s">
        <v>71</v>
      </c>
      <c r="C63" s="27" t="s">
        <v>64</v>
      </c>
      <c r="D63" s="28"/>
      <c r="E63" s="34">
        <v>15</v>
      </c>
      <c r="F63" s="34">
        <v>25</v>
      </c>
      <c r="G63" s="34">
        <v>25</v>
      </c>
      <c r="H63" s="34">
        <v>20</v>
      </c>
      <c r="I63" s="34">
        <v>10</v>
      </c>
      <c r="J63" s="33">
        <v>5</v>
      </c>
      <c r="K63" s="33"/>
      <c r="L63" s="33"/>
      <c r="M63" s="33"/>
      <c r="N63" s="33"/>
      <c r="O63" s="33"/>
      <c r="P63" s="33"/>
      <c r="S63" s="1">
        <f t="shared" si="8"/>
        <v>100</v>
      </c>
    </row>
    <row r="64" spans="1:19" x14ac:dyDescent="0.2">
      <c r="A64" s="31" t="str">
        <f t="shared" si="9"/>
        <v>7|11</v>
      </c>
      <c r="B64" s="32" t="s">
        <v>78</v>
      </c>
      <c r="C64" s="27" t="s">
        <v>92</v>
      </c>
      <c r="D64" s="28"/>
      <c r="E64" s="34">
        <v>2</v>
      </c>
      <c r="F64" s="34">
        <v>8</v>
      </c>
      <c r="G64" s="34">
        <v>18</v>
      </c>
      <c r="H64" s="34">
        <v>20</v>
      </c>
      <c r="I64" s="34">
        <v>20</v>
      </c>
      <c r="J64" s="33">
        <v>20</v>
      </c>
      <c r="K64" s="33">
        <v>12</v>
      </c>
      <c r="L64" s="33"/>
      <c r="M64" s="33"/>
      <c r="N64" s="33"/>
      <c r="O64" s="33"/>
      <c r="P64" s="33"/>
      <c r="S64" s="1">
        <f t="shared" si="8"/>
        <v>100</v>
      </c>
    </row>
    <row r="65" spans="1:19" ht="5.45" customHeight="1" x14ac:dyDescent="0.2"/>
    <row r="66" spans="1:19" ht="13.5" thickBot="1" x14ac:dyDescent="0.25">
      <c r="A66" s="35" t="s">
        <v>9</v>
      </c>
      <c r="B66" s="36">
        <v>8</v>
      </c>
      <c r="C66" s="37"/>
      <c r="D66" s="38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9" ht="13.5" thickTop="1" x14ac:dyDescent="0.2">
      <c r="A67" s="39" t="str">
        <f>CONCATENATE($B$66,"|",B67)</f>
        <v>8|1</v>
      </c>
      <c r="B67" s="26">
        <v>1</v>
      </c>
      <c r="C67" s="27" t="s">
        <v>65</v>
      </c>
      <c r="D67" s="28">
        <v>1</v>
      </c>
      <c r="E67" s="29">
        <v>15</v>
      </c>
      <c r="F67" s="29">
        <v>20</v>
      </c>
      <c r="G67" s="29">
        <v>25</v>
      </c>
      <c r="H67" s="29">
        <v>25</v>
      </c>
      <c r="I67" s="29">
        <v>10</v>
      </c>
      <c r="J67" s="30">
        <v>5</v>
      </c>
      <c r="K67" s="30"/>
      <c r="L67" s="30"/>
      <c r="M67" s="30"/>
      <c r="N67" s="30"/>
      <c r="O67" s="30"/>
      <c r="P67" s="30"/>
      <c r="S67" s="1">
        <f>SUM(E67:P67)</f>
        <v>100</v>
      </c>
    </row>
    <row r="68" spans="1:19" x14ac:dyDescent="0.2">
      <c r="A68" s="31" t="str">
        <f>CONCATENATE($B$66,"|",B68)</f>
        <v>8|2</v>
      </c>
      <c r="B68" s="32" t="s">
        <v>24</v>
      </c>
      <c r="C68" s="27" t="s">
        <v>61</v>
      </c>
      <c r="D68" s="28">
        <v>2</v>
      </c>
      <c r="E68" s="29">
        <v>15</v>
      </c>
      <c r="F68" s="29">
        <v>20</v>
      </c>
      <c r="G68" s="29">
        <v>25</v>
      </c>
      <c r="H68" s="29">
        <v>25</v>
      </c>
      <c r="I68" s="29">
        <v>10</v>
      </c>
      <c r="J68" s="33">
        <v>5</v>
      </c>
      <c r="K68" s="33"/>
      <c r="L68" s="33"/>
      <c r="M68" s="33"/>
      <c r="N68" s="33"/>
      <c r="O68" s="33"/>
      <c r="P68" s="33"/>
      <c r="S68" s="1">
        <f t="shared" ref="S68:S77" si="10">SUM(E68:P68)</f>
        <v>100</v>
      </c>
    </row>
    <row r="69" spans="1:19" x14ac:dyDescent="0.2">
      <c r="A69" s="31" t="str">
        <f t="shared" ref="A69:A77" si="11">CONCATENATE($B$66,"|",B69)</f>
        <v>8|3</v>
      </c>
      <c r="B69" s="32" t="s">
        <v>30</v>
      </c>
      <c r="C69" s="27" t="s">
        <v>66</v>
      </c>
      <c r="D69" s="28">
        <v>3</v>
      </c>
      <c r="E69" s="34">
        <v>5</v>
      </c>
      <c r="F69" s="34">
        <v>10</v>
      </c>
      <c r="G69" s="34">
        <v>15</v>
      </c>
      <c r="H69" s="34">
        <v>20</v>
      </c>
      <c r="I69" s="34">
        <v>20</v>
      </c>
      <c r="J69" s="33">
        <v>20</v>
      </c>
      <c r="K69" s="33">
        <v>10</v>
      </c>
      <c r="L69" s="33"/>
      <c r="M69" s="33"/>
      <c r="N69" s="33"/>
      <c r="O69" s="33"/>
      <c r="P69" s="33"/>
      <c r="S69" s="1">
        <f t="shared" si="10"/>
        <v>100</v>
      </c>
    </row>
    <row r="70" spans="1:19" x14ac:dyDescent="0.2">
      <c r="A70" s="31" t="str">
        <f t="shared" si="11"/>
        <v>8|4</v>
      </c>
      <c r="B70" s="32" t="s">
        <v>33</v>
      </c>
      <c r="C70" s="27" t="s">
        <v>62</v>
      </c>
      <c r="D70" s="28">
        <v>4</v>
      </c>
      <c r="E70" s="34"/>
      <c r="F70" s="34"/>
      <c r="G70" s="34">
        <v>10</v>
      </c>
      <c r="H70" s="34">
        <v>25</v>
      </c>
      <c r="I70" s="34">
        <v>25</v>
      </c>
      <c r="J70" s="33">
        <v>20</v>
      </c>
      <c r="K70" s="33">
        <v>10</v>
      </c>
      <c r="L70" s="33">
        <v>10</v>
      </c>
      <c r="M70" s="33"/>
      <c r="N70" s="33"/>
      <c r="O70" s="33"/>
      <c r="P70" s="33"/>
      <c r="S70" s="1">
        <f t="shared" si="10"/>
        <v>100</v>
      </c>
    </row>
    <row r="71" spans="1:19" x14ac:dyDescent="0.2">
      <c r="A71" s="31" t="str">
        <f t="shared" si="11"/>
        <v>8|5</v>
      </c>
      <c r="B71" s="32" t="s">
        <v>23</v>
      </c>
      <c r="C71" s="27" t="s">
        <v>63</v>
      </c>
      <c r="D71" s="28">
        <v>5</v>
      </c>
      <c r="E71" s="34"/>
      <c r="F71" s="34">
        <v>5</v>
      </c>
      <c r="G71" s="34">
        <v>15</v>
      </c>
      <c r="H71" s="34">
        <v>25</v>
      </c>
      <c r="I71" s="34">
        <v>25</v>
      </c>
      <c r="J71" s="33">
        <v>15</v>
      </c>
      <c r="K71" s="33">
        <v>15</v>
      </c>
      <c r="L71" s="33"/>
      <c r="M71" s="33"/>
      <c r="N71" s="33"/>
      <c r="O71" s="33"/>
      <c r="P71" s="33"/>
      <c r="S71" s="1">
        <f t="shared" si="10"/>
        <v>100</v>
      </c>
    </row>
    <row r="72" spans="1:19" x14ac:dyDescent="0.2">
      <c r="A72" s="31" t="str">
        <f t="shared" si="11"/>
        <v>8|6</v>
      </c>
      <c r="B72" s="32" t="s">
        <v>34</v>
      </c>
      <c r="C72" s="27" t="s">
        <v>208</v>
      </c>
      <c r="D72" s="28">
        <v>3</v>
      </c>
      <c r="E72" s="34"/>
      <c r="F72" s="34"/>
      <c r="G72" s="34">
        <v>5</v>
      </c>
      <c r="H72" s="34">
        <v>20</v>
      </c>
      <c r="I72" s="34">
        <v>20</v>
      </c>
      <c r="J72" s="33">
        <v>25</v>
      </c>
      <c r="K72" s="33">
        <v>20</v>
      </c>
      <c r="L72" s="33">
        <v>10</v>
      </c>
      <c r="M72" s="33"/>
      <c r="N72" s="33"/>
      <c r="O72" s="33"/>
      <c r="P72" s="33"/>
      <c r="S72" s="1">
        <f t="shared" si="10"/>
        <v>100</v>
      </c>
    </row>
    <row r="73" spans="1:19" x14ac:dyDescent="0.2">
      <c r="A73" s="31" t="str">
        <f t="shared" si="11"/>
        <v>8|7</v>
      </c>
      <c r="B73" s="32" t="s">
        <v>60</v>
      </c>
      <c r="C73" s="27" t="s">
        <v>67</v>
      </c>
      <c r="D73" s="28">
        <v>5</v>
      </c>
      <c r="E73" s="34"/>
      <c r="F73" s="34"/>
      <c r="G73" s="34">
        <v>5</v>
      </c>
      <c r="H73" s="34">
        <v>15</v>
      </c>
      <c r="I73" s="34">
        <v>20</v>
      </c>
      <c r="J73" s="34">
        <v>25</v>
      </c>
      <c r="K73" s="34">
        <v>25</v>
      </c>
      <c r="L73" s="34">
        <v>10</v>
      </c>
      <c r="M73" s="33"/>
      <c r="N73" s="33"/>
      <c r="O73" s="33"/>
      <c r="P73" s="33"/>
      <c r="S73" s="1">
        <f t="shared" si="10"/>
        <v>100</v>
      </c>
    </row>
    <row r="74" spans="1:19" x14ac:dyDescent="0.2">
      <c r="A74" s="31" t="str">
        <f t="shared" si="11"/>
        <v>8|8</v>
      </c>
      <c r="B74" s="32" t="s">
        <v>50</v>
      </c>
      <c r="C74" s="27" t="s">
        <v>68</v>
      </c>
      <c r="D74" s="28">
        <v>6</v>
      </c>
      <c r="E74" s="34"/>
      <c r="F74" s="34"/>
      <c r="G74" s="34"/>
      <c r="H74" s="34">
        <v>20</v>
      </c>
      <c r="I74" s="34">
        <v>20</v>
      </c>
      <c r="J74" s="33">
        <v>30</v>
      </c>
      <c r="K74" s="33">
        <v>20</v>
      </c>
      <c r="L74" s="33">
        <v>10</v>
      </c>
      <c r="M74" s="33"/>
      <c r="N74" s="33"/>
      <c r="O74" s="33"/>
      <c r="P74" s="33"/>
      <c r="S74" s="1">
        <f t="shared" si="10"/>
        <v>100</v>
      </c>
    </row>
    <row r="75" spans="1:19" x14ac:dyDescent="0.2">
      <c r="A75" s="31" t="str">
        <f t="shared" si="11"/>
        <v>8|9</v>
      </c>
      <c r="B75" s="32" t="s">
        <v>69</v>
      </c>
      <c r="C75" s="27" t="s">
        <v>70</v>
      </c>
      <c r="D75" s="28">
        <v>6</v>
      </c>
      <c r="E75" s="34">
        <v>5</v>
      </c>
      <c r="F75" s="34">
        <v>5</v>
      </c>
      <c r="G75" s="34">
        <v>10</v>
      </c>
      <c r="H75" s="34">
        <v>15</v>
      </c>
      <c r="I75" s="34">
        <v>20</v>
      </c>
      <c r="J75" s="33">
        <v>20</v>
      </c>
      <c r="K75" s="33">
        <v>15</v>
      </c>
      <c r="L75" s="33">
        <v>10</v>
      </c>
      <c r="M75" s="33"/>
      <c r="N75" s="33"/>
      <c r="O75" s="33"/>
      <c r="P75" s="33"/>
      <c r="S75" s="1">
        <f t="shared" si="10"/>
        <v>100</v>
      </c>
    </row>
    <row r="76" spans="1:19" x14ac:dyDescent="0.2">
      <c r="A76" s="31" t="str">
        <f t="shared" si="11"/>
        <v>8|10</v>
      </c>
      <c r="B76" s="32" t="s">
        <v>71</v>
      </c>
      <c r="C76" s="27" t="s">
        <v>64</v>
      </c>
      <c r="D76" s="28"/>
      <c r="E76" s="34">
        <v>15</v>
      </c>
      <c r="F76" s="34">
        <v>20</v>
      </c>
      <c r="G76" s="34">
        <v>20</v>
      </c>
      <c r="H76" s="34">
        <v>20</v>
      </c>
      <c r="I76" s="34">
        <v>15</v>
      </c>
      <c r="J76" s="33">
        <v>10</v>
      </c>
      <c r="K76" s="33"/>
      <c r="L76" s="33"/>
      <c r="M76" s="33"/>
      <c r="N76" s="33"/>
      <c r="O76" s="33"/>
      <c r="P76" s="33"/>
      <c r="S76" s="1">
        <f t="shared" si="10"/>
        <v>100</v>
      </c>
    </row>
    <row r="77" spans="1:19" x14ac:dyDescent="0.2">
      <c r="A77" s="31" t="str">
        <f t="shared" si="11"/>
        <v>8|11</v>
      </c>
      <c r="B77" s="32" t="s">
        <v>78</v>
      </c>
      <c r="C77" s="27" t="s">
        <v>92</v>
      </c>
      <c r="D77" s="28"/>
      <c r="E77" s="34">
        <v>2</v>
      </c>
      <c r="F77" s="34">
        <v>2</v>
      </c>
      <c r="G77" s="34">
        <v>13</v>
      </c>
      <c r="H77" s="34">
        <v>15</v>
      </c>
      <c r="I77" s="34">
        <v>15</v>
      </c>
      <c r="J77" s="33">
        <v>22</v>
      </c>
      <c r="K77" s="33">
        <v>23</v>
      </c>
      <c r="L77" s="33">
        <v>8</v>
      </c>
      <c r="M77" s="33"/>
      <c r="N77" s="33"/>
      <c r="O77" s="33"/>
      <c r="P77" s="33"/>
      <c r="S77" s="1">
        <f t="shared" si="10"/>
        <v>100</v>
      </c>
    </row>
    <row r="78" spans="1:19" ht="5.45" customHeight="1" x14ac:dyDescent="0.2"/>
    <row r="79" spans="1:19" ht="13.5" thickBot="1" x14ac:dyDescent="0.25">
      <c r="A79" s="35" t="s">
        <v>9</v>
      </c>
      <c r="B79" s="36">
        <v>9</v>
      </c>
      <c r="C79" s="37"/>
      <c r="D79" s="38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9" ht="13.5" thickTop="1" x14ac:dyDescent="0.2">
      <c r="A80" s="39" t="str">
        <f>CONCATENATE($B$79,"|",B80)</f>
        <v>9|1</v>
      </c>
      <c r="B80" s="26">
        <v>1</v>
      </c>
      <c r="C80" s="27" t="s">
        <v>65</v>
      </c>
      <c r="D80" s="28">
        <v>1</v>
      </c>
      <c r="E80" s="29">
        <v>15</v>
      </c>
      <c r="F80" s="29">
        <v>15</v>
      </c>
      <c r="G80" s="29">
        <v>20</v>
      </c>
      <c r="H80" s="29">
        <v>20</v>
      </c>
      <c r="I80" s="29">
        <v>20</v>
      </c>
      <c r="J80" s="30">
        <v>10</v>
      </c>
      <c r="K80" s="30"/>
      <c r="L80" s="30"/>
      <c r="M80" s="30"/>
      <c r="N80" s="30"/>
      <c r="O80" s="30"/>
      <c r="P80" s="30"/>
      <c r="S80" s="1">
        <f>SUM(E80:P80)</f>
        <v>100</v>
      </c>
    </row>
    <row r="81" spans="1:19" x14ac:dyDescent="0.2">
      <c r="A81" s="31" t="str">
        <f>CONCATENATE($B$79,"|",B81)</f>
        <v>9|2</v>
      </c>
      <c r="B81" s="32" t="s">
        <v>24</v>
      </c>
      <c r="C81" s="27" t="s">
        <v>61</v>
      </c>
      <c r="D81" s="28">
        <v>2</v>
      </c>
      <c r="E81" s="29">
        <v>10</v>
      </c>
      <c r="F81" s="29">
        <v>15</v>
      </c>
      <c r="G81" s="29">
        <v>20</v>
      </c>
      <c r="H81" s="29">
        <v>20</v>
      </c>
      <c r="I81" s="29">
        <v>15</v>
      </c>
      <c r="J81" s="33">
        <v>15</v>
      </c>
      <c r="K81" s="33">
        <v>5</v>
      </c>
      <c r="L81" s="33"/>
      <c r="M81" s="33"/>
      <c r="N81" s="33"/>
      <c r="O81" s="33"/>
      <c r="P81" s="33"/>
      <c r="S81" s="1">
        <f t="shared" ref="S81:S90" si="12">SUM(E81:P81)</f>
        <v>100</v>
      </c>
    </row>
    <row r="82" spans="1:19" x14ac:dyDescent="0.2">
      <c r="A82" s="31" t="str">
        <f t="shared" ref="A82:A90" si="13">CONCATENATE($B$79,"|",B82)</f>
        <v>9|3</v>
      </c>
      <c r="B82" s="32" t="s">
        <v>30</v>
      </c>
      <c r="C82" s="27" t="s">
        <v>66</v>
      </c>
      <c r="D82" s="28">
        <v>3</v>
      </c>
      <c r="E82" s="34">
        <v>5</v>
      </c>
      <c r="F82" s="34">
        <v>10</v>
      </c>
      <c r="G82" s="34">
        <v>15</v>
      </c>
      <c r="H82" s="34">
        <v>20</v>
      </c>
      <c r="I82" s="34">
        <v>20</v>
      </c>
      <c r="J82" s="33">
        <v>10</v>
      </c>
      <c r="K82" s="33">
        <v>10</v>
      </c>
      <c r="L82" s="33">
        <v>10</v>
      </c>
      <c r="M82" s="33"/>
      <c r="N82" s="33"/>
      <c r="O82" s="33"/>
      <c r="P82" s="33"/>
      <c r="S82" s="1">
        <f t="shared" si="12"/>
        <v>100</v>
      </c>
    </row>
    <row r="83" spans="1:19" x14ac:dyDescent="0.2">
      <c r="A83" s="31" t="str">
        <f t="shared" si="13"/>
        <v>9|4</v>
      </c>
      <c r="B83" s="32" t="s">
        <v>33</v>
      </c>
      <c r="C83" s="27" t="s">
        <v>62</v>
      </c>
      <c r="D83" s="28">
        <v>4</v>
      </c>
      <c r="E83" s="34"/>
      <c r="F83" s="34"/>
      <c r="G83" s="34">
        <v>5</v>
      </c>
      <c r="H83" s="34">
        <v>15</v>
      </c>
      <c r="I83" s="34">
        <v>20</v>
      </c>
      <c r="J83" s="33">
        <v>20</v>
      </c>
      <c r="K83" s="33">
        <v>20</v>
      </c>
      <c r="L83" s="33">
        <v>15</v>
      </c>
      <c r="M83" s="33">
        <v>5</v>
      </c>
      <c r="N83" s="33"/>
      <c r="O83" s="33"/>
      <c r="P83" s="33"/>
      <c r="S83" s="1">
        <f t="shared" si="12"/>
        <v>100</v>
      </c>
    </row>
    <row r="84" spans="1:19" x14ac:dyDescent="0.2">
      <c r="A84" s="31" t="str">
        <f t="shared" si="13"/>
        <v>9|5</v>
      </c>
      <c r="B84" s="32" t="s">
        <v>23</v>
      </c>
      <c r="C84" s="27" t="s">
        <v>63</v>
      </c>
      <c r="D84" s="28">
        <v>5</v>
      </c>
      <c r="E84" s="34"/>
      <c r="F84" s="34">
        <v>5</v>
      </c>
      <c r="G84" s="34">
        <v>10</v>
      </c>
      <c r="H84" s="34">
        <v>15</v>
      </c>
      <c r="I84" s="34">
        <v>20</v>
      </c>
      <c r="J84" s="33">
        <v>20</v>
      </c>
      <c r="K84" s="33">
        <v>20</v>
      </c>
      <c r="L84" s="33">
        <v>10</v>
      </c>
      <c r="M84" s="33"/>
      <c r="N84" s="33"/>
      <c r="O84" s="33"/>
      <c r="P84" s="33"/>
      <c r="S84" s="1">
        <f t="shared" si="12"/>
        <v>100</v>
      </c>
    </row>
    <row r="85" spans="1:19" x14ac:dyDescent="0.2">
      <c r="A85" s="31" t="str">
        <f t="shared" si="13"/>
        <v>9|6</v>
      </c>
      <c r="B85" s="32" t="s">
        <v>34</v>
      </c>
      <c r="C85" s="27" t="s">
        <v>208</v>
      </c>
      <c r="D85" s="28">
        <v>3</v>
      </c>
      <c r="E85" s="34"/>
      <c r="F85" s="34"/>
      <c r="G85" s="34">
        <v>5</v>
      </c>
      <c r="H85" s="34">
        <v>10</v>
      </c>
      <c r="I85" s="34">
        <v>20</v>
      </c>
      <c r="J85" s="33">
        <v>20</v>
      </c>
      <c r="K85" s="33">
        <v>20</v>
      </c>
      <c r="L85" s="33">
        <v>15</v>
      </c>
      <c r="M85" s="33">
        <v>10</v>
      </c>
      <c r="N85" s="33"/>
      <c r="O85" s="33"/>
      <c r="P85" s="33"/>
      <c r="S85" s="1">
        <f t="shared" si="12"/>
        <v>100</v>
      </c>
    </row>
    <row r="86" spans="1:19" x14ac:dyDescent="0.2">
      <c r="A86" s="31" t="str">
        <f t="shared" si="13"/>
        <v>9|7</v>
      </c>
      <c r="B86" s="32" t="s">
        <v>60</v>
      </c>
      <c r="C86" s="27" t="s">
        <v>67</v>
      </c>
      <c r="D86" s="28">
        <v>5</v>
      </c>
      <c r="E86" s="34"/>
      <c r="F86" s="34"/>
      <c r="G86" s="34"/>
      <c r="H86" s="34">
        <v>15</v>
      </c>
      <c r="I86" s="34">
        <v>15</v>
      </c>
      <c r="J86" s="33">
        <v>15</v>
      </c>
      <c r="K86" s="33">
        <v>20</v>
      </c>
      <c r="L86" s="33">
        <v>20</v>
      </c>
      <c r="M86" s="33">
        <v>15</v>
      </c>
      <c r="N86" s="33"/>
      <c r="O86" s="33"/>
      <c r="P86" s="33"/>
      <c r="S86" s="1">
        <f t="shared" si="12"/>
        <v>100</v>
      </c>
    </row>
    <row r="87" spans="1:19" x14ac:dyDescent="0.2">
      <c r="A87" s="31" t="str">
        <f t="shared" si="13"/>
        <v>9|8</v>
      </c>
      <c r="B87" s="32" t="s">
        <v>50</v>
      </c>
      <c r="C87" s="27" t="s">
        <v>68</v>
      </c>
      <c r="D87" s="28">
        <v>6</v>
      </c>
      <c r="E87" s="34"/>
      <c r="F87" s="34"/>
      <c r="G87" s="34"/>
      <c r="H87" s="34">
        <v>10</v>
      </c>
      <c r="I87" s="34">
        <v>20</v>
      </c>
      <c r="J87" s="33">
        <v>30</v>
      </c>
      <c r="K87" s="33">
        <v>20</v>
      </c>
      <c r="L87" s="33">
        <v>10</v>
      </c>
      <c r="M87" s="33">
        <v>10</v>
      </c>
      <c r="N87" s="33"/>
      <c r="O87" s="33"/>
      <c r="P87" s="33"/>
      <c r="S87" s="1">
        <f t="shared" si="12"/>
        <v>100</v>
      </c>
    </row>
    <row r="88" spans="1:19" x14ac:dyDescent="0.2">
      <c r="A88" s="31" t="str">
        <f t="shared" si="13"/>
        <v>9|9</v>
      </c>
      <c r="B88" s="32" t="s">
        <v>69</v>
      </c>
      <c r="C88" s="27" t="s">
        <v>70</v>
      </c>
      <c r="D88" s="28">
        <v>6</v>
      </c>
      <c r="E88" s="34">
        <v>5</v>
      </c>
      <c r="F88" s="34">
        <v>5</v>
      </c>
      <c r="G88" s="34">
        <v>10</v>
      </c>
      <c r="H88" s="34">
        <v>15</v>
      </c>
      <c r="I88" s="34">
        <v>20</v>
      </c>
      <c r="J88" s="33">
        <v>15</v>
      </c>
      <c r="K88" s="33">
        <v>15</v>
      </c>
      <c r="L88" s="33">
        <v>15</v>
      </c>
      <c r="M88" s="33"/>
      <c r="N88" s="33"/>
      <c r="O88" s="33"/>
      <c r="P88" s="33"/>
      <c r="S88" s="1">
        <f t="shared" si="12"/>
        <v>100</v>
      </c>
    </row>
    <row r="89" spans="1:19" x14ac:dyDescent="0.2">
      <c r="A89" s="31" t="str">
        <f t="shared" si="13"/>
        <v>9|10</v>
      </c>
      <c r="B89" s="32" t="s">
        <v>71</v>
      </c>
      <c r="C89" s="27" t="s">
        <v>64</v>
      </c>
      <c r="D89" s="28"/>
      <c r="E89" s="34">
        <v>10</v>
      </c>
      <c r="F89" s="34">
        <v>15</v>
      </c>
      <c r="G89" s="34">
        <v>20</v>
      </c>
      <c r="H89" s="34">
        <v>20</v>
      </c>
      <c r="I89" s="34">
        <v>20</v>
      </c>
      <c r="J89" s="33">
        <v>10</v>
      </c>
      <c r="K89" s="33">
        <v>5</v>
      </c>
      <c r="L89" s="33"/>
      <c r="M89" s="33"/>
      <c r="N89" s="33"/>
      <c r="O89" s="33"/>
      <c r="P89" s="33"/>
      <c r="S89" s="1">
        <f t="shared" si="12"/>
        <v>100</v>
      </c>
    </row>
    <row r="90" spans="1:19" x14ac:dyDescent="0.2">
      <c r="A90" s="31" t="str">
        <f t="shared" si="13"/>
        <v>9|11</v>
      </c>
      <c r="B90" s="32" t="s">
        <v>78</v>
      </c>
      <c r="C90" s="27" t="s">
        <v>92</v>
      </c>
      <c r="D90" s="28"/>
      <c r="E90" s="34">
        <v>3</v>
      </c>
      <c r="F90" s="34">
        <v>5</v>
      </c>
      <c r="G90" s="34">
        <v>11</v>
      </c>
      <c r="H90" s="34">
        <v>15</v>
      </c>
      <c r="I90" s="34">
        <v>20</v>
      </c>
      <c r="J90" s="33">
        <v>16</v>
      </c>
      <c r="K90" s="33">
        <v>14</v>
      </c>
      <c r="L90" s="33">
        <v>10</v>
      </c>
      <c r="M90" s="33">
        <v>6</v>
      </c>
      <c r="N90" s="33"/>
      <c r="O90" s="33"/>
      <c r="P90" s="33"/>
      <c r="S90" s="1">
        <f t="shared" si="12"/>
        <v>100</v>
      </c>
    </row>
    <row r="91" spans="1:19" ht="5.45" customHeight="1" x14ac:dyDescent="0.2"/>
    <row r="92" spans="1:19" ht="13.5" thickBot="1" x14ac:dyDescent="0.25">
      <c r="A92" s="35" t="s">
        <v>9</v>
      </c>
      <c r="B92" s="36">
        <v>10</v>
      </c>
      <c r="C92" s="37"/>
      <c r="D92" s="38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</row>
    <row r="93" spans="1:19" ht="13.5" thickTop="1" x14ac:dyDescent="0.2">
      <c r="A93" s="39" t="str">
        <f>CONCATENATE($B$92,"|",B93)</f>
        <v>10|1</v>
      </c>
      <c r="B93" s="26">
        <v>1</v>
      </c>
      <c r="C93" s="27" t="s">
        <v>65</v>
      </c>
      <c r="D93" s="28">
        <v>1</v>
      </c>
      <c r="E93" s="29">
        <v>20</v>
      </c>
      <c r="F93" s="29">
        <v>20</v>
      </c>
      <c r="G93" s="29">
        <v>20</v>
      </c>
      <c r="H93" s="29">
        <v>10</v>
      </c>
      <c r="I93" s="29">
        <v>10</v>
      </c>
      <c r="J93" s="30">
        <v>10</v>
      </c>
      <c r="K93" s="30">
        <v>10</v>
      </c>
      <c r="L93" s="30"/>
      <c r="M93" s="30"/>
      <c r="N93" s="30"/>
      <c r="O93" s="30"/>
      <c r="P93" s="30"/>
      <c r="S93" s="1">
        <f>SUM(E93:P93)</f>
        <v>100</v>
      </c>
    </row>
    <row r="94" spans="1:19" x14ac:dyDescent="0.2">
      <c r="A94" s="31" t="str">
        <f>CONCATENATE($B$92,"|",B94)</f>
        <v>10|2</v>
      </c>
      <c r="B94" s="32" t="s">
        <v>24</v>
      </c>
      <c r="C94" s="27" t="s">
        <v>61</v>
      </c>
      <c r="D94" s="28">
        <v>2</v>
      </c>
      <c r="E94" s="29">
        <v>5</v>
      </c>
      <c r="F94" s="29">
        <v>10</v>
      </c>
      <c r="G94" s="29">
        <v>15</v>
      </c>
      <c r="H94" s="29">
        <v>20</v>
      </c>
      <c r="I94" s="29">
        <v>20</v>
      </c>
      <c r="J94" s="33">
        <v>15</v>
      </c>
      <c r="K94" s="33">
        <v>10</v>
      </c>
      <c r="L94" s="33">
        <v>5</v>
      </c>
      <c r="M94" s="33"/>
      <c r="N94" s="33"/>
      <c r="O94" s="33"/>
      <c r="P94" s="33"/>
      <c r="S94" s="1">
        <f t="shared" ref="S94:S103" si="14">SUM(E94:P94)</f>
        <v>100</v>
      </c>
    </row>
    <row r="95" spans="1:19" x14ac:dyDescent="0.2">
      <c r="A95" s="31" t="str">
        <f t="shared" ref="A95:A103" si="15">CONCATENATE($B$92,"|",B95)</f>
        <v>10|3</v>
      </c>
      <c r="B95" s="32" t="s">
        <v>30</v>
      </c>
      <c r="C95" s="27" t="s">
        <v>66</v>
      </c>
      <c r="D95" s="28">
        <v>3</v>
      </c>
      <c r="E95" s="34"/>
      <c r="F95" s="34">
        <v>5</v>
      </c>
      <c r="G95" s="34">
        <v>10</v>
      </c>
      <c r="H95" s="34">
        <v>15</v>
      </c>
      <c r="I95" s="34">
        <v>15</v>
      </c>
      <c r="J95" s="33">
        <v>15</v>
      </c>
      <c r="K95" s="33">
        <v>15</v>
      </c>
      <c r="L95" s="33">
        <v>15</v>
      </c>
      <c r="M95" s="33">
        <v>10</v>
      </c>
      <c r="N95" s="33"/>
      <c r="O95" s="33"/>
      <c r="P95" s="33"/>
      <c r="S95" s="1">
        <f t="shared" si="14"/>
        <v>100</v>
      </c>
    </row>
    <row r="96" spans="1:19" x14ac:dyDescent="0.2">
      <c r="A96" s="31" t="str">
        <f t="shared" si="15"/>
        <v>10|4</v>
      </c>
      <c r="B96" s="32" t="s">
        <v>33</v>
      </c>
      <c r="C96" s="27" t="s">
        <v>62</v>
      </c>
      <c r="D96" s="28">
        <v>4</v>
      </c>
      <c r="E96" s="34"/>
      <c r="F96" s="34"/>
      <c r="G96" s="34">
        <v>5</v>
      </c>
      <c r="H96" s="34">
        <v>5</v>
      </c>
      <c r="I96" s="34">
        <v>15</v>
      </c>
      <c r="J96" s="33">
        <v>20</v>
      </c>
      <c r="K96" s="33">
        <v>20</v>
      </c>
      <c r="L96" s="33">
        <v>15</v>
      </c>
      <c r="M96" s="33">
        <v>10</v>
      </c>
      <c r="N96" s="33">
        <v>10</v>
      </c>
      <c r="O96" s="33"/>
      <c r="P96" s="33"/>
      <c r="S96" s="1">
        <f t="shared" si="14"/>
        <v>100</v>
      </c>
    </row>
    <row r="97" spans="1:19" x14ac:dyDescent="0.2">
      <c r="A97" s="31" t="str">
        <f t="shared" si="15"/>
        <v>10|5</v>
      </c>
      <c r="B97" s="32" t="s">
        <v>23</v>
      </c>
      <c r="C97" s="27" t="s">
        <v>63</v>
      </c>
      <c r="D97" s="28">
        <v>5</v>
      </c>
      <c r="E97" s="34"/>
      <c r="F97" s="34"/>
      <c r="G97" s="34">
        <v>10</v>
      </c>
      <c r="H97" s="34">
        <v>10</v>
      </c>
      <c r="I97" s="34">
        <v>10</v>
      </c>
      <c r="J97" s="33">
        <v>20</v>
      </c>
      <c r="K97" s="33">
        <v>20</v>
      </c>
      <c r="L97" s="33">
        <v>20</v>
      </c>
      <c r="M97" s="33">
        <v>10</v>
      </c>
      <c r="N97" s="33"/>
      <c r="O97" s="33"/>
      <c r="P97" s="33"/>
      <c r="S97" s="1">
        <f t="shared" si="14"/>
        <v>100</v>
      </c>
    </row>
    <row r="98" spans="1:19" x14ac:dyDescent="0.2">
      <c r="A98" s="31" t="str">
        <f t="shared" si="15"/>
        <v>10|6</v>
      </c>
      <c r="B98" s="32" t="s">
        <v>34</v>
      </c>
      <c r="C98" s="27" t="s">
        <v>208</v>
      </c>
      <c r="D98" s="28">
        <v>3</v>
      </c>
      <c r="E98" s="34"/>
      <c r="F98" s="34"/>
      <c r="G98" s="34"/>
      <c r="H98" s="34">
        <v>5</v>
      </c>
      <c r="I98" s="34">
        <v>10</v>
      </c>
      <c r="J98" s="34">
        <v>15</v>
      </c>
      <c r="K98" s="33">
        <v>20</v>
      </c>
      <c r="L98" s="33">
        <v>20</v>
      </c>
      <c r="M98" s="33">
        <v>15</v>
      </c>
      <c r="N98" s="33">
        <v>15</v>
      </c>
      <c r="O98" s="33"/>
      <c r="P98" s="33"/>
      <c r="S98" s="1">
        <f t="shared" si="14"/>
        <v>100</v>
      </c>
    </row>
    <row r="99" spans="1:19" x14ac:dyDescent="0.2">
      <c r="A99" s="31" t="str">
        <f t="shared" si="15"/>
        <v>10|7</v>
      </c>
      <c r="B99" s="32" t="s">
        <v>60</v>
      </c>
      <c r="C99" s="27" t="s">
        <v>67</v>
      </c>
      <c r="D99" s="28">
        <v>5</v>
      </c>
      <c r="E99" s="34"/>
      <c r="F99" s="34"/>
      <c r="G99" s="34"/>
      <c r="H99" s="34">
        <v>15</v>
      </c>
      <c r="I99" s="34">
        <v>15</v>
      </c>
      <c r="J99" s="33">
        <v>15</v>
      </c>
      <c r="K99" s="33">
        <v>20</v>
      </c>
      <c r="L99" s="33">
        <v>15</v>
      </c>
      <c r="M99" s="33">
        <v>10</v>
      </c>
      <c r="N99" s="33">
        <v>10</v>
      </c>
      <c r="O99" s="33"/>
      <c r="P99" s="33"/>
      <c r="S99" s="1">
        <f t="shared" si="14"/>
        <v>100</v>
      </c>
    </row>
    <row r="100" spans="1:19" x14ac:dyDescent="0.2">
      <c r="A100" s="31" t="str">
        <f t="shared" si="15"/>
        <v>10|8</v>
      </c>
      <c r="B100" s="32" t="s">
        <v>50</v>
      </c>
      <c r="C100" s="27" t="s">
        <v>68</v>
      </c>
      <c r="D100" s="28">
        <v>6</v>
      </c>
      <c r="E100" s="34"/>
      <c r="F100" s="34"/>
      <c r="G100" s="34"/>
      <c r="H100" s="34">
        <v>10</v>
      </c>
      <c r="I100" s="34">
        <v>20</v>
      </c>
      <c r="J100" s="33">
        <v>20</v>
      </c>
      <c r="K100" s="33">
        <v>20</v>
      </c>
      <c r="L100" s="33">
        <v>10</v>
      </c>
      <c r="M100" s="33">
        <v>10</v>
      </c>
      <c r="N100" s="33">
        <v>10</v>
      </c>
      <c r="O100" s="33"/>
      <c r="P100" s="33"/>
      <c r="S100" s="1">
        <f t="shared" si="14"/>
        <v>100</v>
      </c>
    </row>
    <row r="101" spans="1:19" x14ac:dyDescent="0.2">
      <c r="A101" s="31" t="str">
        <f t="shared" si="15"/>
        <v>10|9</v>
      </c>
      <c r="B101" s="32" t="s">
        <v>69</v>
      </c>
      <c r="C101" s="27" t="s">
        <v>70</v>
      </c>
      <c r="D101" s="28">
        <v>6</v>
      </c>
      <c r="E101" s="34">
        <v>5</v>
      </c>
      <c r="F101" s="34">
        <v>5</v>
      </c>
      <c r="G101" s="34">
        <v>10</v>
      </c>
      <c r="H101" s="34">
        <v>10</v>
      </c>
      <c r="I101" s="34">
        <v>10</v>
      </c>
      <c r="J101" s="33">
        <v>15</v>
      </c>
      <c r="K101" s="33">
        <v>15</v>
      </c>
      <c r="L101" s="33">
        <v>10</v>
      </c>
      <c r="M101" s="33">
        <v>10</v>
      </c>
      <c r="N101" s="33">
        <v>10</v>
      </c>
      <c r="O101" s="33"/>
      <c r="P101" s="33"/>
      <c r="S101" s="1">
        <f t="shared" si="14"/>
        <v>100</v>
      </c>
    </row>
    <row r="102" spans="1:19" x14ac:dyDescent="0.2">
      <c r="A102" s="31" t="str">
        <f t="shared" si="15"/>
        <v>10|10</v>
      </c>
      <c r="B102" s="32" t="s">
        <v>71</v>
      </c>
      <c r="C102" s="27" t="s">
        <v>64</v>
      </c>
      <c r="D102" s="28"/>
      <c r="E102" s="34">
        <v>10</v>
      </c>
      <c r="F102" s="34">
        <v>15</v>
      </c>
      <c r="G102" s="34">
        <v>15</v>
      </c>
      <c r="H102" s="34">
        <v>15</v>
      </c>
      <c r="I102" s="34">
        <v>15</v>
      </c>
      <c r="J102" s="33">
        <v>15</v>
      </c>
      <c r="K102" s="33">
        <v>10</v>
      </c>
      <c r="L102" s="33">
        <v>5</v>
      </c>
      <c r="M102" s="33"/>
      <c r="N102" s="33"/>
      <c r="O102" s="33"/>
      <c r="P102" s="33"/>
      <c r="S102" s="1">
        <f t="shared" si="14"/>
        <v>100</v>
      </c>
    </row>
    <row r="103" spans="1:19" x14ac:dyDescent="0.2">
      <c r="A103" s="31" t="str">
        <f t="shared" si="15"/>
        <v>10|11</v>
      </c>
      <c r="B103" s="32" t="s">
        <v>78</v>
      </c>
      <c r="C103" s="27" t="s">
        <v>92</v>
      </c>
      <c r="D103" s="28"/>
      <c r="E103" s="34">
        <v>2</v>
      </c>
      <c r="F103" s="34">
        <v>2</v>
      </c>
      <c r="G103" s="34">
        <v>14</v>
      </c>
      <c r="H103" s="34">
        <v>14</v>
      </c>
      <c r="I103" s="34">
        <v>15</v>
      </c>
      <c r="J103" s="33">
        <v>15</v>
      </c>
      <c r="K103" s="33">
        <v>15</v>
      </c>
      <c r="L103" s="33">
        <v>15</v>
      </c>
      <c r="M103" s="33">
        <v>5</v>
      </c>
      <c r="N103" s="33">
        <v>3</v>
      </c>
      <c r="O103" s="33"/>
      <c r="P103" s="33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35" t="s">
        <v>9</v>
      </c>
      <c r="B105" s="36">
        <v>11</v>
      </c>
      <c r="C105" s="37"/>
      <c r="D105" s="38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</row>
    <row r="106" spans="1:19" ht="13.5" thickTop="1" x14ac:dyDescent="0.2">
      <c r="A106" s="39" t="str">
        <f>CONCATENATE($B$105,"|",B106)</f>
        <v>11|1</v>
      </c>
      <c r="B106" s="26">
        <v>1</v>
      </c>
      <c r="C106" s="27" t="s">
        <v>65</v>
      </c>
      <c r="D106" s="28">
        <v>1</v>
      </c>
      <c r="E106" s="29">
        <v>10</v>
      </c>
      <c r="F106" s="29">
        <v>20</v>
      </c>
      <c r="G106" s="29">
        <v>20</v>
      </c>
      <c r="H106" s="29">
        <v>20</v>
      </c>
      <c r="I106" s="29">
        <v>10</v>
      </c>
      <c r="J106" s="30">
        <v>10</v>
      </c>
      <c r="K106" s="30">
        <v>10</v>
      </c>
      <c r="L106" s="30"/>
      <c r="M106" s="30"/>
      <c r="N106" s="30"/>
      <c r="O106" s="30"/>
      <c r="P106" s="30"/>
      <c r="S106" s="1">
        <f>SUM(E106:P106)</f>
        <v>100</v>
      </c>
    </row>
    <row r="107" spans="1:19" x14ac:dyDescent="0.2">
      <c r="A107" s="31" t="str">
        <f>CONCATENATE($B$105,"|",B107)</f>
        <v>11|2</v>
      </c>
      <c r="B107" s="32" t="s">
        <v>24</v>
      </c>
      <c r="C107" s="27" t="s">
        <v>61</v>
      </c>
      <c r="D107" s="28">
        <v>2</v>
      </c>
      <c r="E107" s="29">
        <v>5</v>
      </c>
      <c r="F107" s="29">
        <v>10</v>
      </c>
      <c r="G107" s="29">
        <v>10</v>
      </c>
      <c r="H107" s="29">
        <v>15</v>
      </c>
      <c r="I107" s="29">
        <v>15</v>
      </c>
      <c r="J107" s="33">
        <v>15</v>
      </c>
      <c r="K107" s="33">
        <v>15</v>
      </c>
      <c r="L107" s="33">
        <v>10</v>
      </c>
      <c r="M107" s="33">
        <v>5</v>
      </c>
      <c r="N107" s="33"/>
      <c r="O107" s="33"/>
      <c r="P107" s="33"/>
      <c r="S107" s="1">
        <f t="shared" ref="S107:S116" si="16">SUM(E107:P107)</f>
        <v>100</v>
      </c>
    </row>
    <row r="108" spans="1:19" x14ac:dyDescent="0.2">
      <c r="A108" s="31" t="str">
        <f t="shared" ref="A108:A116" si="17">CONCATENATE($B$105,"|",B108)</f>
        <v>11|3</v>
      </c>
      <c r="B108" s="32" t="s">
        <v>30</v>
      </c>
      <c r="C108" s="27" t="s">
        <v>66</v>
      </c>
      <c r="D108" s="28">
        <v>3</v>
      </c>
      <c r="E108" s="34"/>
      <c r="F108" s="34">
        <v>5</v>
      </c>
      <c r="G108" s="34">
        <v>10</v>
      </c>
      <c r="H108" s="34">
        <v>10</v>
      </c>
      <c r="I108" s="34">
        <v>15</v>
      </c>
      <c r="J108" s="33">
        <v>15</v>
      </c>
      <c r="K108" s="33">
        <v>15</v>
      </c>
      <c r="L108" s="33">
        <v>10</v>
      </c>
      <c r="M108" s="33">
        <v>10</v>
      </c>
      <c r="N108" s="33">
        <v>10</v>
      </c>
      <c r="O108" s="33"/>
      <c r="P108" s="33"/>
      <c r="S108" s="1">
        <f t="shared" si="16"/>
        <v>100</v>
      </c>
    </row>
    <row r="109" spans="1:19" x14ac:dyDescent="0.2">
      <c r="A109" s="31" t="str">
        <f t="shared" si="17"/>
        <v>11|4</v>
      </c>
      <c r="B109" s="32" t="s">
        <v>33</v>
      </c>
      <c r="C109" s="27" t="s">
        <v>62</v>
      </c>
      <c r="D109" s="28">
        <v>4</v>
      </c>
      <c r="E109" s="34"/>
      <c r="F109" s="34"/>
      <c r="G109" s="34">
        <v>5</v>
      </c>
      <c r="H109" s="34">
        <v>10</v>
      </c>
      <c r="I109" s="34">
        <v>10</v>
      </c>
      <c r="J109" s="33">
        <v>15</v>
      </c>
      <c r="K109" s="33">
        <v>15</v>
      </c>
      <c r="L109" s="33">
        <v>15</v>
      </c>
      <c r="M109" s="33">
        <v>10</v>
      </c>
      <c r="N109" s="33">
        <v>10</v>
      </c>
      <c r="O109" s="33">
        <v>10</v>
      </c>
      <c r="P109" s="33"/>
      <c r="S109" s="1">
        <f t="shared" si="16"/>
        <v>100</v>
      </c>
    </row>
    <row r="110" spans="1:19" x14ac:dyDescent="0.2">
      <c r="A110" s="31" t="str">
        <f t="shared" si="17"/>
        <v>11|5</v>
      </c>
      <c r="B110" s="32" t="s">
        <v>23</v>
      </c>
      <c r="C110" s="27" t="s">
        <v>63</v>
      </c>
      <c r="D110" s="28">
        <v>5</v>
      </c>
      <c r="E110" s="34"/>
      <c r="F110" s="34"/>
      <c r="G110" s="34">
        <v>10</v>
      </c>
      <c r="H110" s="34">
        <v>10</v>
      </c>
      <c r="I110" s="34">
        <v>10</v>
      </c>
      <c r="J110" s="33">
        <v>15</v>
      </c>
      <c r="K110" s="33">
        <v>15</v>
      </c>
      <c r="L110" s="33">
        <v>15</v>
      </c>
      <c r="M110" s="33">
        <v>15</v>
      </c>
      <c r="N110" s="33">
        <v>10</v>
      </c>
      <c r="O110" s="33"/>
      <c r="P110" s="33"/>
      <c r="S110" s="1">
        <f t="shared" si="16"/>
        <v>100</v>
      </c>
    </row>
    <row r="111" spans="1:19" x14ac:dyDescent="0.2">
      <c r="A111" s="31" t="str">
        <f t="shared" si="17"/>
        <v>11|6</v>
      </c>
      <c r="B111" s="32" t="s">
        <v>34</v>
      </c>
      <c r="C111" s="27" t="s">
        <v>208</v>
      </c>
      <c r="D111" s="28">
        <v>3</v>
      </c>
      <c r="E111" s="34"/>
      <c r="F111" s="34"/>
      <c r="G111" s="34"/>
      <c r="H111" s="34">
        <v>5</v>
      </c>
      <c r="I111" s="34">
        <v>10</v>
      </c>
      <c r="J111" s="34">
        <v>15</v>
      </c>
      <c r="K111" s="33">
        <v>15</v>
      </c>
      <c r="L111" s="33">
        <v>15</v>
      </c>
      <c r="M111" s="33">
        <v>15</v>
      </c>
      <c r="N111" s="33">
        <v>15</v>
      </c>
      <c r="O111" s="33">
        <v>10</v>
      </c>
      <c r="P111" s="33"/>
      <c r="S111" s="1">
        <f t="shared" si="16"/>
        <v>100</v>
      </c>
    </row>
    <row r="112" spans="1:19" x14ac:dyDescent="0.2">
      <c r="A112" s="31" t="str">
        <f t="shared" si="17"/>
        <v>11|7</v>
      </c>
      <c r="B112" s="32" t="s">
        <v>60</v>
      </c>
      <c r="C112" s="27" t="s">
        <v>67</v>
      </c>
      <c r="D112" s="28">
        <v>5</v>
      </c>
      <c r="E112" s="34"/>
      <c r="F112" s="34"/>
      <c r="G112" s="34"/>
      <c r="H112" s="34">
        <v>10</v>
      </c>
      <c r="I112" s="34">
        <v>10</v>
      </c>
      <c r="J112" s="33">
        <v>15</v>
      </c>
      <c r="K112" s="33">
        <v>20</v>
      </c>
      <c r="L112" s="33">
        <v>15</v>
      </c>
      <c r="M112" s="33">
        <v>10</v>
      </c>
      <c r="N112" s="33">
        <v>10</v>
      </c>
      <c r="O112" s="33">
        <v>10</v>
      </c>
      <c r="P112" s="33"/>
      <c r="S112" s="1">
        <f t="shared" si="16"/>
        <v>100</v>
      </c>
    </row>
    <row r="113" spans="1:19" x14ac:dyDescent="0.2">
      <c r="A113" s="31" t="str">
        <f t="shared" si="17"/>
        <v>11|8</v>
      </c>
      <c r="B113" s="32" t="s">
        <v>50</v>
      </c>
      <c r="C113" s="27" t="s">
        <v>68</v>
      </c>
      <c r="D113" s="28">
        <v>6</v>
      </c>
      <c r="E113" s="34"/>
      <c r="F113" s="34"/>
      <c r="G113" s="34"/>
      <c r="H113" s="34">
        <v>10</v>
      </c>
      <c r="I113" s="34">
        <v>10</v>
      </c>
      <c r="J113" s="33">
        <v>20</v>
      </c>
      <c r="K113" s="33">
        <v>20</v>
      </c>
      <c r="L113" s="33">
        <v>10</v>
      </c>
      <c r="M113" s="33">
        <v>10</v>
      </c>
      <c r="N113" s="33">
        <v>10</v>
      </c>
      <c r="O113" s="33">
        <v>10</v>
      </c>
      <c r="P113" s="33"/>
      <c r="S113" s="1">
        <f t="shared" si="16"/>
        <v>100</v>
      </c>
    </row>
    <row r="114" spans="1:19" x14ac:dyDescent="0.2">
      <c r="A114" s="31" t="str">
        <f t="shared" si="17"/>
        <v>11|9</v>
      </c>
      <c r="B114" s="32" t="s">
        <v>69</v>
      </c>
      <c r="C114" s="27" t="s">
        <v>70</v>
      </c>
      <c r="D114" s="28">
        <v>6</v>
      </c>
      <c r="E114" s="34">
        <v>5</v>
      </c>
      <c r="F114" s="34">
        <v>5</v>
      </c>
      <c r="G114" s="34">
        <v>10</v>
      </c>
      <c r="H114" s="34">
        <v>10</v>
      </c>
      <c r="I114" s="34">
        <v>10</v>
      </c>
      <c r="J114" s="33">
        <v>10</v>
      </c>
      <c r="K114" s="33">
        <v>10</v>
      </c>
      <c r="L114" s="33">
        <v>10</v>
      </c>
      <c r="M114" s="33">
        <v>10</v>
      </c>
      <c r="N114" s="33">
        <v>10</v>
      </c>
      <c r="O114" s="33">
        <v>10</v>
      </c>
      <c r="P114" s="33"/>
      <c r="S114" s="1">
        <f t="shared" si="16"/>
        <v>100</v>
      </c>
    </row>
    <row r="115" spans="1:19" x14ac:dyDescent="0.2">
      <c r="A115" s="31" t="str">
        <f t="shared" si="17"/>
        <v>11|10</v>
      </c>
      <c r="B115" s="32" t="s">
        <v>71</v>
      </c>
      <c r="C115" s="27" t="s">
        <v>64</v>
      </c>
      <c r="D115" s="28"/>
      <c r="E115" s="34">
        <v>10</v>
      </c>
      <c r="F115" s="34">
        <v>10</v>
      </c>
      <c r="G115" s="34">
        <v>15</v>
      </c>
      <c r="H115" s="34">
        <v>15</v>
      </c>
      <c r="I115" s="34">
        <v>15</v>
      </c>
      <c r="J115" s="33">
        <v>10</v>
      </c>
      <c r="K115" s="33">
        <v>10</v>
      </c>
      <c r="L115" s="33">
        <v>10</v>
      </c>
      <c r="M115" s="33">
        <v>5</v>
      </c>
      <c r="N115" s="33"/>
      <c r="O115" s="33"/>
      <c r="P115" s="33"/>
      <c r="S115" s="1">
        <f t="shared" si="16"/>
        <v>100</v>
      </c>
    </row>
    <row r="116" spans="1:19" x14ac:dyDescent="0.2">
      <c r="A116" s="31" t="str">
        <f t="shared" si="17"/>
        <v>11|11</v>
      </c>
      <c r="B116" s="32" t="s">
        <v>78</v>
      </c>
      <c r="C116" s="27" t="s">
        <v>92</v>
      </c>
      <c r="D116" s="28"/>
      <c r="E116" s="34">
        <v>1</v>
      </c>
      <c r="F116" s="34">
        <v>1</v>
      </c>
      <c r="G116" s="34">
        <v>10</v>
      </c>
      <c r="H116" s="34">
        <v>15</v>
      </c>
      <c r="I116" s="34">
        <v>15</v>
      </c>
      <c r="J116" s="33">
        <v>15</v>
      </c>
      <c r="K116" s="33">
        <v>15</v>
      </c>
      <c r="L116" s="33">
        <v>15</v>
      </c>
      <c r="M116" s="33">
        <v>5</v>
      </c>
      <c r="N116" s="33">
        <v>3</v>
      </c>
      <c r="O116" s="33">
        <v>5</v>
      </c>
      <c r="P116" s="33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35" t="s">
        <v>9</v>
      </c>
      <c r="B118" s="36">
        <v>12</v>
      </c>
      <c r="C118" s="37"/>
      <c r="D118" s="38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</row>
    <row r="119" spans="1:19" ht="13.5" thickTop="1" x14ac:dyDescent="0.2">
      <c r="A119" s="39" t="str">
        <f>CONCATENATE($B$118,"|",B119)</f>
        <v>12|1</v>
      </c>
      <c r="B119" s="26">
        <v>1</v>
      </c>
      <c r="C119" s="27" t="s">
        <v>65</v>
      </c>
      <c r="D119" s="28">
        <v>1</v>
      </c>
      <c r="E119" s="29">
        <v>10</v>
      </c>
      <c r="F119" s="29">
        <v>20</v>
      </c>
      <c r="G119" s="29">
        <v>20</v>
      </c>
      <c r="H119" s="29">
        <v>20</v>
      </c>
      <c r="I119" s="29">
        <v>10</v>
      </c>
      <c r="J119" s="30">
        <v>10</v>
      </c>
      <c r="K119" s="30">
        <v>10</v>
      </c>
      <c r="L119" s="30"/>
      <c r="M119" s="30"/>
      <c r="N119" s="30"/>
      <c r="O119" s="30"/>
      <c r="P119" s="30"/>
      <c r="S119" s="1">
        <f>SUM(E119:P119)</f>
        <v>100</v>
      </c>
    </row>
    <row r="120" spans="1:19" x14ac:dyDescent="0.2">
      <c r="A120" s="31" t="str">
        <f>CONCATENATE($B$118,"|",B120)</f>
        <v>12|2</v>
      </c>
      <c r="B120" s="32" t="s">
        <v>24</v>
      </c>
      <c r="C120" s="27" t="s">
        <v>61</v>
      </c>
      <c r="D120" s="28">
        <v>2</v>
      </c>
      <c r="E120" s="29">
        <v>5</v>
      </c>
      <c r="F120" s="29">
        <v>10</v>
      </c>
      <c r="G120" s="29">
        <v>10</v>
      </c>
      <c r="H120" s="29">
        <v>15</v>
      </c>
      <c r="I120" s="29">
        <v>15</v>
      </c>
      <c r="J120" s="33">
        <v>15</v>
      </c>
      <c r="K120" s="33">
        <v>10</v>
      </c>
      <c r="L120" s="33">
        <v>10</v>
      </c>
      <c r="M120" s="33">
        <v>10</v>
      </c>
      <c r="N120" s="33"/>
      <c r="O120" s="33"/>
      <c r="P120" s="33"/>
      <c r="S120" s="1">
        <f t="shared" ref="S120:S129" si="18">SUM(E120:P120)</f>
        <v>100</v>
      </c>
    </row>
    <row r="121" spans="1:19" x14ac:dyDescent="0.2">
      <c r="A121" s="31" t="str">
        <f t="shared" ref="A121:A129" si="19">CONCATENATE($B$118,"|",B121)</f>
        <v>12|3</v>
      </c>
      <c r="B121" s="32" t="s">
        <v>30</v>
      </c>
      <c r="C121" s="27" t="s">
        <v>66</v>
      </c>
      <c r="D121" s="28">
        <v>3</v>
      </c>
      <c r="E121" s="34"/>
      <c r="F121" s="34">
        <v>5</v>
      </c>
      <c r="G121" s="34">
        <v>10</v>
      </c>
      <c r="H121" s="34">
        <v>10</v>
      </c>
      <c r="I121" s="34">
        <v>10</v>
      </c>
      <c r="J121" s="33">
        <v>15</v>
      </c>
      <c r="K121" s="33">
        <v>15</v>
      </c>
      <c r="L121" s="33">
        <v>10</v>
      </c>
      <c r="M121" s="33">
        <v>10</v>
      </c>
      <c r="N121" s="33">
        <v>10</v>
      </c>
      <c r="O121" s="33">
        <v>5</v>
      </c>
      <c r="P121" s="33"/>
      <c r="S121" s="1">
        <f t="shared" si="18"/>
        <v>100</v>
      </c>
    </row>
    <row r="122" spans="1:19" x14ac:dyDescent="0.2">
      <c r="A122" s="31" t="str">
        <f t="shared" si="19"/>
        <v>12|4</v>
      </c>
      <c r="B122" s="32" t="s">
        <v>33</v>
      </c>
      <c r="C122" s="27" t="s">
        <v>62</v>
      </c>
      <c r="D122" s="28">
        <v>4</v>
      </c>
      <c r="E122" s="34"/>
      <c r="F122" s="34"/>
      <c r="G122" s="34">
        <v>5</v>
      </c>
      <c r="H122" s="34">
        <v>10</v>
      </c>
      <c r="I122" s="34">
        <v>10</v>
      </c>
      <c r="J122" s="33">
        <v>10</v>
      </c>
      <c r="K122" s="33">
        <v>10</v>
      </c>
      <c r="L122" s="33">
        <v>15</v>
      </c>
      <c r="M122" s="33">
        <v>10</v>
      </c>
      <c r="N122" s="33">
        <v>15</v>
      </c>
      <c r="O122" s="33">
        <v>10</v>
      </c>
      <c r="P122" s="33">
        <v>5</v>
      </c>
      <c r="S122" s="1">
        <f t="shared" si="18"/>
        <v>100</v>
      </c>
    </row>
    <row r="123" spans="1:19" x14ac:dyDescent="0.2">
      <c r="A123" s="31" t="str">
        <f t="shared" si="19"/>
        <v>12|5</v>
      </c>
      <c r="B123" s="32" t="s">
        <v>23</v>
      </c>
      <c r="C123" s="27" t="s">
        <v>63</v>
      </c>
      <c r="D123" s="28">
        <v>5</v>
      </c>
      <c r="E123" s="34"/>
      <c r="F123" s="34"/>
      <c r="G123" s="34">
        <v>10</v>
      </c>
      <c r="H123" s="34">
        <v>10</v>
      </c>
      <c r="I123" s="34">
        <v>10</v>
      </c>
      <c r="J123" s="33">
        <v>10</v>
      </c>
      <c r="K123" s="33">
        <v>10</v>
      </c>
      <c r="L123" s="33">
        <v>15</v>
      </c>
      <c r="M123" s="33">
        <v>15</v>
      </c>
      <c r="N123" s="33">
        <v>10</v>
      </c>
      <c r="O123" s="33">
        <v>10</v>
      </c>
      <c r="P123" s="33"/>
      <c r="S123" s="1">
        <f t="shared" si="18"/>
        <v>100</v>
      </c>
    </row>
    <row r="124" spans="1:19" x14ac:dyDescent="0.2">
      <c r="A124" s="31" t="str">
        <f t="shared" si="19"/>
        <v>12|6</v>
      </c>
      <c r="B124" s="32" t="s">
        <v>34</v>
      </c>
      <c r="C124" s="27" t="s">
        <v>208</v>
      </c>
      <c r="D124" s="28">
        <v>3</v>
      </c>
      <c r="E124" s="34"/>
      <c r="F124" s="34"/>
      <c r="G124" s="34"/>
      <c r="H124" s="34">
        <v>5</v>
      </c>
      <c r="I124" s="34">
        <v>10</v>
      </c>
      <c r="J124" s="34">
        <v>10</v>
      </c>
      <c r="K124" s="33">
        <v>10</v>
      </c>
      <c r="L124" s="33">
        <v>15</v>
      </c>
      <c r="M124" s="33">
        <v>15</v>
      </c>
      <c r="N124" s="33">
        <v>15</v>
      </c>
      <c r="O124" s="33">
        <v>10</v>
      </c>
      <c r="P124" s="33">
        <v>10</v>
      </c>
      <c r="S124" s="1">
        <f t="shared" si="18"/>
        <v>100</v>
      </c>
    </row>
    <row r="125" spans="1:19" x14ac:dyDescent="0.2">
      <c r="A125" s="31" t="str">
        <f t="shared" si="19"/>
        <v>12|7</v>
      </c>
      <c r="B125" s="32" t="s">
        <v>60</v>
      </c>
      <c r="C125" s="27" t="s">
        <v>67</v>
      </c>
      <c r="D125" s="28">
        <v>5</v>
      </c>
      <c r="E125" s="34"/>
      <c r="F125" s="34"/>
      <c r="G125" s="34"/>
      <c r="H125" s="34">
        <v>5</v>
      </c>
      <c r="I125" s="34">
        <v>10</v>
      </c>
      <c r="J125" s="33">
        <v>10</v>
      </c>
      <c r="K125" s="33">
        <v>15</v>
      </c>
      <c r="L125" s="33">
        <v>15</v>
      </c>
      <c r="M125" s="33">
        <v>15</v>
      </c>
      <c r="N125" s="33">
        <v>10</v>
      </c>
      <c r="O125" s="33">
        <v>10</v>
      </c>
      <c r="P125" s="33">
        <v>10</v>
      </c>
      <c r="S125" s="1">
        <f t="shared" si="18"/>
        <v>100</v>
      </c>
    </row>
    <row r="126" spans="1:19" x14ac:dyDescent="0.2">
      <c r="A126" s="31" t="str">
        <f t="shared" si="19"/>
        <v>12|8</v>
      </c>
      <c r="B126" s="32" t="s">
        <v>50</v>
      </c>
      <c r="C126" s="27" t="s">
        <v>68</v>
      </c>
      <c r="D126" s="28">
        <v>6</v>
      </c>
      <c r="E126" s="34"/>
      <c r="F126" s="34"/>
      <c r="G126" s="34"/>
      <c r="H126" s="34">
        <v>10</v>
      </c>
      <c r="I126" s="34">
        <v>10</v>
      </c>
      <c r="J126" s="33">
        <v>10</v>
      </c>
      <c r="K126" s="33">
        <v>20</v>
      </c>
      <c r="L126" s="33">
        <v>10</v>
      </c>
      <c r="M126" s="33">
        <v>10</v>
      </c>
      <c r="N126" s="33">
        <v>10</v>
      </c>
      <c r="O126" s="33">
        <v>10</v>
      </c>
      <c r="P126" s="33">
        <v>10</v>
      </c>
      <c r="S126" s="1">
        <f t="shared" si="18"/>
        <v>100</v>
      </c>
    </row>
    <row r="127" spans="1:19" x14ac:dyDescent="0.2">
      <c r="A127" s="31" t="str">
        <f t="shared" si="19"/>
        <v>12|9</v>
      </c>
      <c r="B127" s="32" t="s">
        <v>69</v>
      </c>
      <c r="C127" s="27" t="s">
        <v>70</v>
      </c>
      <c r="D127" s="28">
        <v>6</v>
      </c>
      <c r="E127" s="34">
        <v>5</v>
      </c>
      <c r="F127" s="34">
        <v>5</v>
      </c>
      <c r="G127" s="34">
        <v>5</v>
      </c>
      <c r="H127" s="34">
        <v>5</v>
      </c>
      <c r="I127" s="34">
        <v>10</v>
      </c>
      <c r="J127" s="33">
        <v>10</v>
      </c>
      <c r="K127" s="33">
        <v>10</v>
      </c>
      <c r="L127" s="33">
        <v>10</v>
      </c>
      <c r="M127" s="33">
        <v>10</v>
      </c>
      <c r="N127" s="33">
        <v>10</v>
      </c>
      <c r="O127" s="33">
        <v>10</v>
      </c>
      <c r="P127" s="33">
        <v>10</v>
      </c>
      <c r="S127" s="1">
        <f t="shared" si="18"/>
        <v>100</v>
      </c>
    </row>
    <row r="128" spans="1:19" x14ac:dyDescent="0.2">
      <c r="A128" s="31" t="str">
        <f t="shared" si="19"/>
        <v>12|10</v>
      </c>
      <c r="B128" s="32" t="s">
        <v>71</v>
      </c>
      <c r="C128" s="27" t="s">
        <v>64</v>
      </c>
      <c r="D128" s="28"/>
      <c r="E128" s="34">
        <v>10</v>
      </c>
      <c r="F128" s="34">
        <v>15</v>
      </c>
      <c r="G128" s="34">
        <v>10</v>
      </c>
      <c r="H128" s="34">
        <v>10</v>
      </c>
      <c r="I128" s="34">
        <v>10</v>
      </c>
      <c r="J128" s="33">
        <v>10</v>
      </c>
      <c r="K128" s="33">
        <v>10</v>
      </c>
      <c r="L128" s="33">
        <v>10</v>
      </c>
      <c r="M128" s="33">
        <v>10</v>
      </c>
      <c r="N128" s="33">
        <v>5</v>
      </c>
      <c r="O128" s="33"/>
      <c r="P128" s="33"/>
      <c r="S128" s="1">
        <f t="shared" si="18"/>
        <v>100</v>
      </c>
    </row>
    <row r="129" spans="1:19" x14ac:dyDescent="0.2">
      <c r="A129" s="31" t="str">
        <f t="shared" si="19"/>
        <v>12|11</v>
      </c>
      <c r="B129" s="32" t="s">
        <v>78</v>
      </c>
      <c r="C129" s="27" t="s">
        <v>92</v>
      </c>
      <c r="D129" s="28"/>
      <c r="E129" s="34">
        <v>1</v>
      </c>
      <c r="F129" s="34">
        <v>1</v>
      </c>
      <c r="G129" s="34">
        <v>10</v>
      </c>
      <c r="H129" s="34">
        <v>10</v>
      </c>
      <c r="I129" s="34">
        <v>15</v>
      </c>
      <c r="J129" s="33">
        <v>15</v>
      </c>
      <c r="K129" s="33">
        <v>15</v>
      </c>
      <c r="L129" s="33">
        <v>15</v>
      </c>
      <c r="M129" s="33">
        <v>5</v>
      </c>
      <c r="N129" s="33">
        <v>3</v>
      </c>
      <c r="O129" s="33">
        <v>5</v>
      </c>
      <c r="P129" s="33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D93E8-289D-45F6-954B-84DF1CACFD9E}">
  <sheetPr>
    <pageSetUpPr fitToPage="1"/>
  </sheetPr>
  <dimension ref="A1:X55"/>
  <sheetViews>
    <sheetView showZeros="0" tabSelected="1" topLeftCell="B1" zoomScaleNormal="100" workbookViewId="0">
      <selection activeCell="C14" sqref="C14"/>
    </sheetView>
  </sheetViews>
  <sheetFormatPr defaultColWidth="10.6640625" defaultRowHeight="12.75" x14ac:dyDescent="0.2"/>
  <cols>
    <col min="1" max="1" width="5" style="1" hidden="1" customWidth="1"/>
    <col min="2" max="2" width="13.1640625" style="1" customWidth="1"/>
    <col min="3" max="3" width="26.1640625" style="1" customWidth="1"/>
    <col min="4" max="4" width="17.6640625" style="1" customWidth="1"/>
    <col min="5" max="5" width="3.83203125" style="1" customWidth="1"/>
    <col min="6" max="8" width="12.5" style="1" customWidth="1"/>
    <col min="9" max="9" width="13" style="1" customWidth="1"/>
    <col min="10" max="12" width="12.5" style="1" customWidth="1"/>
    <col min="13" max="13" width="13.6640625" style="1" customWidth="1"/>
    <col min="14" max="15" width="12.5" style="1" customWidth="1"/>
    <col min="16" max="17" width="13.83203125" style="1" customWidth="1"/>
    <col min="18" max="18" width="8.33203125" style="1" bestFit="1" customWidth="1"/>
    <col min="19" max="19" width="14.83203125" style="1" bestFit="1" customWidth="1"/>
    <col min="20" max="20" width="10.33203125" style="1" bestFit="1" customWidth="1"/>
    <col min="21" max="21" width="10.6640625" style="1" customWidth="1"/>
    <col min="22" max="22" width="19.1640625" style="1" customWidth="1"/>
    <col min="23" max="259" width="10.6640625" style="1"/>
    <col min="260" max="260" width="13.1640625" style="1" customWidth="1"/>
    <col min="261" max="261" width="79" style="1" customWidth="1"/>
    <col min="262" max="262" width="3.83203125" style="1" customWidth="1"/>
    <col min="263" max="275" width="12.5" style="1" customWidth="1"/>
    <col min="276" max="276" width="8.5" style="1" customWidth="1"/>
    <col min="277" max="515" width="10.6640625" style="1"/>
    <col min="516" max="516" width="13.1640625" style="1" customWidth="1"/>
    <col min="517" max="517" width="79" style="1" customWidth="1"/>
    <col min="518" max="518" width="3.83203125" style="1" customWidth="1"/>
    <col min="519" max="531" width="12.5" style="1" customWidth="1"/>
    <col min="532" max="532" width="8.5" style="1" customWidth="1"/>
    <col min="533" max="771" width="10.6640625" style="1"/>
    <col min="772" max="772" width="13.1640625" style="1" customWidth="1"/>
    <col min="773" max="773" width="79" style="1" customWidth="1"/>
    <col min="774" max="774" width="3.83203125" style="1" customWidth="1"/>
    <col min="775" max="787" width="12.5" style="1" customWidth="1"/>
    <col min="788" max="788" width="8.5" style="1" customWidth="1"/>
    <col min="789" max="1027" width="10.6640625" style="1"/>
    <col min="1028" max="1028" width="13.1640625" style="1" customWidth="1"/>
    <col min="1029" max="1029" width="79" style="1" customWidth="1"/>
    <col min="1030" max="1030" width="3.83203125" style="1" customWidth="1"/>
    <col min="1031" max="1043" width="12.5" style="1" customWidth="1"/>
    <col min="1044" max="1044" width="8.5" style="1" customWidth="1"/>
    <col min="1045" max="1283" width="10.6640625" style="1"/>
    <col min="1284" max="1284" width="13.1640625" style="1" customWidth="1"/>
    <col min="1285" max="1285" width="79" style="1" customWidth="1"/>
    <col min="1286" max="1286" width="3.83203125" style="1" customWidth="1"/>
    <col min="1287" max="1299" width="12.5" style="1" customWidth="1"/>
    <col min="1300" max="1300" width="8.5" style="1" customWidth="1"/>
    <col min="1301" max="1539" width="10.6640625" style="1"/>
    <col min="1540" max="1540" width="13.1640625" style="1" customWidth="1"/>
    <col min="1541" max="1541" width="79" style="1" customWidth="1"/>
    <col min="1542" max="1542" width="3.83203125" style="1" customWidth="1"/>
    <col min="1543" max="1555" width="12.5" style="1" customWidth="1"/>
    <col min="1556" max="1556" width="8.5" style="1" customWidth="1"/>
    <col min="1557" max="1795" width="10.6640625" style="1"/>
    <col min="1796" max="1796" width="13.1640625" style="1" customWidth="1"/>
    <col min="1797" max="1797" width="79" style="1" customWidth="1"/>
    <col min="1798" max="1798" width="3.83203125" style="1" customWidth="1"/>
    <col min="1799" max="1811" width="12.5" style="1" customWidth="1"/>
    <col min="1812" max="1812" width="8.5" style="1" customWidth="1"/>
    <col min="1813" max="2051" width="10.6640625" style="1"/>
    <col min="2052" max="2052" width="13.1640625" style="1" customWidth="1"/>
    <col min="2053" max="2053" width="79" style="1" customWidth="1"/>
    <col min="2054" max="2054" width="3.83203125" style="1" customWidth="1"/>
    <col min="2055" max="2067" width="12.5" style="1" customWidth="1"/>
    <col min="2068" max="2068" width="8.5" style="1" customWidth="1"/>
    <col min="2069" max="2307" width="10.6640625" style="1"/>
    <col min="2308" max="2308" width="13.1640625" style="1" customWidth="1"/>
    <col min="2309" max="2309" width="79" style="1" customWidth="1"/>
    <col min="2310" max="2310" width="3.83203125" style="1" customWidth="1"/>
    <col min="2311" max="2323" width="12.5" style="1" customWidth="1"/>
    <col min="2324" max="2324" width="8.5" style="1" customWidth="1"/>
    <col min="2325" max="2563" width="10.6640625" style="1"/>
    <col min="2564" max="2564" width="13.1640625" style="1" customWidth="1"/>
    <col min="2565" max="2565" width="79" style="1" customWidth="1"/>
    <col min="2566" max="2566" width="3.83203125" style="1" customWidth="1"/>
    <col min="2567" max="2579" width="12.5" style="1" customWidth="1"/>
    <col min="2580" max="2580" width="8.5" style="1" customWidth="1"/>
    <col min="2581" max="2819" width="10.6640625" style="1"/>
    <col min="2820" max="2820" width="13.1640625" style="1" customWidth="1"/>
    <col min="2821" max="2821" width="79" style="1" customWidth="1"/>
    <col min="2822" max="2822" width="3.83203125" style="1" customWidth="1"/>
    <col min="2823" max="2835" width="12.5" style="1" customWidth="1"/>
    <col min="2836" max="2836" width="8.5" style="1" customWidth="1"/>
    <col min="2837" max="3075" width="10.6640625" style="1"/>
    <col min="3076" max="3076" width="13.1640625" style="1" customWidth="1"/>
    <col min="3077" max="3077" width="79" style="1" customWidth="1"/>
    <col min="3078" max="3078" width="3.83203125" style="1" customWidth="1"/>
    <col min="3079" max="3091" width="12.5" style="1" customWidth="1"/>
    <col min="3092" max="3092" width="8.5" style="1" customWidth="1"/>
    <col min="3093" max="3331" width="10.6640625" style="1"/>
    <col min="3332" max="3332" width="13.1640625" style="1" customWidth="1"/>
    <col min="3333" max="3333" width="79" style="1" customWidth="1"/>
    <col min="3334" max="3334" width="3.83203125" style="1" customWidth="1"/>
    <col min="3335" max="3347" width="12.5" style="1" customWidth="1"/>
    <col min="3348" max="3348" width="8.5" style="1" customWidth="1"/>
    <col min="3349" max="3587" width="10.6640625" style="1"/>
    <col min="3588" max="3588" width="13.1640625" style="1" customWidth="1"/>
    <col min="3589" max="3589" width="79" style="1" customWidth="1"/>
    <col min="3590" max="3590" width="3.83203125" style="1" customWidth="1"/>
    <col min="3591" max="3603" width="12.5" style="1" customWidth="1"/>
    <col min="3604" max="3604" width="8.5" style="1" customWidth="1"/>
    <col min="3605" max="3843" width="10.6640625" style="1"/>
    <col min="3844" max="3844" width="13.1640625" style="1" customWidth="1"/>
    <col min="3845" max="3845" width="79" style="1" customWidth="1"/>
    <col min="3846" max="3846" width="3.83203125" style="1" customWidth="1"/>
    <col min="3847" max="3859" width="12.5" style="1" customWidth="1"/>
    <col min="3860" max="3860" width="8.5" style="1" customWidth="1"/>
    <col min="3861" max="4099" width="10.6640625" style="1"/>
    <col min="4100" max="4100" width="13.1640625" style="1" customWidth="1"/>
    <col min="4101" max="4101" width="79" style="1" customWidth="1"/>
    <col min="4102" max="4102" width="3.83203125" style="1" customWidth="1"/>
    <col min="4103" max="4115" width="12.5" style="1" customWidth="1"/>
    <col min="4116" max="4116" width="8.5" style="1" customWidth="1"/>
    <col min="4117" max="4355" width="10.6640625" style="1"/>
    <col min="4356" max="4356" width="13.1640625" style="1" customWidth="1"/>
    <col min="4357" max="4357" width="79" style="1" customWidth="1"/>
    <col min="4358" max="4358" width="3.83203125" style="1" customWidth="1"/>
    <col min="4359" max="4371" width="12.5" style="1" customWidth="1"/>
    <col min="4372" max="4372" width="8.5" style="1" customWidth="1"/>
    <col min="4373" max="4611" width="10.6640625" style="1"/>
    <col min="4612" max="4612" width="13.1640625" style="1" customWidth="1"/>
    <col min="4613" max="4613" width="79" style="1" customWidth="1"/>
    <col min="4614" max="4614" width="3.83203125" style="1" customWidth="1"/>
    <col min="4615" max="4627" width="12.5" style="1" customWidth="1"/>
    <col min="4628" max="4628" width="8.5" style="1" customWidth="1"/>
    <col min="4629" max="4867" width="10.6640625" style="1"/>
    <col min="4868" max="4868" width="13.1640625" style="1" customWidth="1"/>
    <col min="4869" max="4869" width="79" style="1" customWidth="1"/>
    <col min="4870" max="4870" width="3.83203125" style="1" customWidth="1"/>
    <col min="4871" max="4883" width="12.5" style="1" customWidth="1"/>
    <col min="4884" max="4884" width="8.5" style="1" customWidth="1"/>
    <col min="4885" max="5123" width="10.6640625" style="1"/>
    <col min="5124" max="5124" width="13.1640625" style="1" customWidth="1"/>
    <col min="5125" max="5125" width="79" style="1" customWidth="1"/>
    <col min="5126" max="5126" width="3.83203125" style="1" customWidth="1"/>
    <col min="5127" max="5139" width="12.5" style="1" customWidth="1"/>
    <col min="5140" max="5140" width="8.5" style="1" customWidth="1"/>
    <col min="5141" max="5379" width="10.6640625" style="1"/>
    <col min="5380" max="5380" width="13.1640625" style="1" customWidth="1"/>
    <col min="5381" max="5381" width="79" style="1" customWidth="1"/>
    <col min="5382" max="5382" width="3.83203125" style="1" customWidth="1"/>
    <col min="5383" max="5395" width="12.5" style="1" customWidth="1"/>
    <col min="5396" max="5396" width="8.5" style="1" customWidth="1"/>
    <col min="5397" max="5635" width="10.6640625" style="1"/>
    <col min="5636" max="5636" width="13.1640625" style="1" customWidth="1"/>
    <col min="5637" max="5637" width="79" style="1" customWidth="1"/>
    <col min="5638" max="5638" width="3.83203125" style="1" customWidth="1"/>
    <col min="5639" max="5651" width="12.5" style="1" customWidth="1"/>
    <col min="5652" max="5652" width="8.5" style="1" customWidth="1"/>
    <col min="5653" max="5891" width="10.6640625" style="1"/>
    <col min="5892" max="5892" width="13.1640625" style="1" customWidth="1"/>
    <col min="5893" max="5893" width="79" style="1" customWidth="1"/>
    <col min="5894" max="5894" width="3.83203125" style="1" customWidth="1"/>
    <col min="5895" max="5907" width="12.5" style="1" customWidth="1"/>
    <col min="5908" max="5908" width="8.5" style="1" customWidth="1"/>
    <col min="5909" max="6147" width="10.6640625" style="1"/>
    <col min="6148" max="6148" width="13.1640625" style="1" customWidth="1"/>
    <col min="6149" max="6149" width="79" style="1" customWidth="1"/>
    <col min="6150" max="6150" width="3.83203125" style="1" customWidth="1"/>
    <col min="6151" max="6163" width="12.5" style="1" customWidth="1"/>
    <col min="6164" max="6164" width="8.5" style="1" customWidth="1"/>
    <col min="6165" max="6403" width="10.6640625" style="1"/>
    <col min="6404" max="6404" width="13.1640625" style="1" customWidth="1"/>
    <col min="6405" max="6405" width="79" style="1" customWidth="1"/>
    <col min="6406" max="6406" width="3.83203125" style="1" customWidth="1"/>
    <col min="6407" max="6419" width="12.5" style="1" customWidth="1"/>
    <col min="6420" max="6420" width="8.5" style="1" customWidth="1"/>
    <col min="6421" max="6659" width="10.6640625" style="1"/>
    <col min="6660" max="6660" width="13.1640625" style="1" customWidth="1"/>
    <col min="6661" max="6661" width="79" style="1" customWidth="1"/>
    <col min="6662" max="6662" width="3.83203125" style="1" customWidth="1"/>
    <col min="6663" max="6675" width="12.5" style="1" customWidth="1"/>
    <col min="6676" max="6676" width="8.5" style="1" customWidth="1"/>
    <col min="6677" max="6915" width="10.6640625" style="1"/>
    <col min="6916" max="6916" width="13.1640625" style="1" customWidth="1"/>
    <col min="6917" max="6917" width="79" style="1" customWidth="1"/>
    <col min="6918" max="6918" width="3.83203125" style="1" customWidth="1"/>
    <col min="6919" max="6931" width="12.5" style="1" customWidth="1"/>
    <col min="6932" max="6932" width="8.5" style="1" customWidth="1"/>
    <col min="6933" max="7171" width="10.6640625" style="1"/>
    <col min="7172" max="7172" width="13.1640625" style="1" customWidth="1"/>
    <col min="7173" max="7173" width="79" style="1" customWidth="1"/>
    <col min="7174" max="7174" width="3.83203125" style="1" customWidth="1"/>
    <col min="7175" max="7187" width="12.5" style="1" customWidth="1"/>
    <col min="7188" max="7188" width="8.5" style="1" customWidth="1"/>
    <col min="7189" max="7427" width="10.6640625" style="1"/>
    <col min="7428" max="7428" width="13.1640625" style="1" customWidth="1"/>
    <col min="7429" max="7429" width="79" style="1" customWidth="1"/>
    <col min="7430" max="7430" width="3.83203125" style="1" customWidth="1"/>
    <col min="7431" max="7443" width="12.5" style="1" customWidth="1"/>
    <col min="7444" max="7444" width="8.5" style="1" customWidth="1"/>
    <col min="7445" max="7683" width="10.6640625" style="1"/>
    <col min="7684" max="7684" width="13.1640625" style="1" customWidth="1"/>
    <col min="7685" max="7685" width="79" style="1" customWidth="1"/>
    <col min="7686" max="7686" width="3.83203125" style="1" customWidth="1"/>
    <col min="7687" max="7699" width="12.5" style="1" customWidth="1"/>
    <col min="7700" max="7700" width="8.5" style="1" customWidth="1"/>
    <col min="7701" max="7939" width="10.6640625" style="1"/>
    <col min="7940" max="7940" width="13.1640625" style="1" customWidth="1"/>
    <col min="7941" max="7941" width="79" style="1" customWidth="1"/>
    <col min="7942" max="7942" width="3.83203125" style="1" customWidth="1"/>
    <col min="7943" max="7955" width="12.5" style="1" customWidth="1"/>
    <col min="7956" max="7956" width="8.5" style="1" customWidth="1"/>
    <col min="7957" max="8195" width="10.6640625" style="1"/>
    <col min="8196" max="8196" width="13.1640625" style="1" customWidth="1"/>
    <col min="8197" max="8197" width="79" style="1" customWidth="1"/>
    <col min="8198" max="8198" width="3.83203125" style="1" customWidth="1"/>
    <col min="8199" max="8211" width="12.5" style="1" customWidth="1"/>
    <col min="8212" max="8212" width="8.5" style="1" customWidth="1"/>
    <col min="8213" max="8451" width="10.6640625" style="1"/>
    <col min="8452" max="8452" width="13.1640625" style="1" customWidth="1"/>
    <col min="8453" max="8453" width="79" style="1" customWidth="1"/>
    <col min="8454" max="8454" width="3.83203125" style="1" customWidth="1"/>
    <col min="8455" max="8467" width="12.5" style="1" customWidth="1"/>
    <col min="8468" max="8468" width="8.5" style="1" customWidth="1"/>
    <col min="8469" max="8707" width="10.6640625" style="1"/>
    <col min="8708" max="8708" width="13.1640625" style="1" customWidth="1"/>
    <col min="8709" max="8709" width="79" style="1" customWidth="1"/>
    <col min="8710" max="8710" width="3.83203125" style="1" customWidth="1"/>
    <col min="8711" max="8723" width="12.5" style="1" customWidth="1"/>
    <col min="8724" max="8724" width="8.5" style="1" customWidth="1"/>
    <col min="8725" max="8963" width="10.6640625" style="1"/>
    <col min="8964" max="8964" width="13.1640625" style="1" customWidth="1"/>
    <col min="8965" max="8965" width="79" style="1" customWidth="1"/>
    <col min="8966" max="8966" width="3.83203125" style="1" customWidth="1"/>
    <col min="8967" max="8979" width="12.5" style="1" customWidth="1"/>
    <col min="8980" max="8980" width="8.5" style="1" customWidth="1"/>
    <col min="8981" max="9219" width="10.6640625" style="1"/>
    <col min="9220" max="9220" width="13.1640625" style="1" customWidth="1"/>
    <col min="9221" max="9221" width="79" style="1" customWidth="1"/>
    <col min="9222" max="9222" width="3.83203125" style="1" customWidth="1"/>
    <col min="9223" max="9235" width="12.5" style="1" customWidth="1"/>
    <col min="9236" max="9236" width="8.5" style="1" customWidth="1"/>
    <col min="9237" max="9475" width="10.6640625" style="1"/>
    <col min="9476" max="9476" width="13.1640625" style="1" customWidth="1"/>
    <col min="9477" max="9477" width="79" style="1" customWidth="1"/>
    <col min="9478" max="9478" width="3.83203125" style="1" customWidth="1"/>
    <col min="9479" max="9491" width="12.5" style="1" customWidth="1"/>
    <col min="9492" max="9492" width="8.5" style="1" customWidth="1"/>
    <col min="9493" max="9731" width="10.6640625" style="1"/>
    <col min="9732" max="9732" width="13.1640625" style="1" customWidth="1"/>
    <col min="9733" max="9733" width="79" style="1" customWidth="1"/>
    <col min="9734" max="9734" width="3.83203125" style="1" customWidth="1"/>
    <col min="9735" max="9747" width="12.5" style="1" customWidth="1"/>
    <col min="9748" max="9748" width="8.5" style="1" customWidth="1"/>
    <col min="9749" max="9987" width="10.6640625" style="1"/>
    <col min="9988" max="9988" width="13.1640625" style="1" customWidth="1"/>
    <col min="9989" max="9989" width="79" style="1" customWidth="1"/>
    <col min="9990" max="9990" width="3.83203125" style="1" customWidth="1"/>
    <col min="9991" max="10003" width="12.5" style="1" customWidth="1"/>
    <col min="10004" max="10004" width="8.5" style="1" customWidth="1"/>
    <col min="10005" max="10243" width="10.6640625" style="1"/>
    <col min="10244" max="10244" width="13.1640625" style="1" customWidth="1"/>
    <col min="10245" max="10245" width="79" style="1" customWidth="1"/>
    <col min="10246" max="10246" width="3.83203125" style="1" customWidth="1"/>
    <col min="10247" max="10259" width="12.5" style="1" customWidth="1"/>
    <col min="10260" max="10260" width="8.5" style="1" customWidth="1"/>
    <col min="10261" max="10499" width="10.6640625" style="1"/>
    <col min="10500" max="10500" width="13.1640625" style="1" customWidth="1"/>
    <col min="10501" max="10501" width="79" style="1" customWidth="1"/>
    <col min="10502" max="10502" width="3.83203125" style="1" customWidth="1"/>
    <col min="10503" max="10515" width="12.5" style="1" customWidth="1"/>
    <col min="10516" max="10516" width="8.5" style="1" customWidth="1"/>
    <col min="10517" max="10755" width="10.6640625" style="1"/>
    <col min="10756" max="10756" width="13.1640625" style="1" customWidth="1"/>
    <col min="10757" max="10757" width="79" style="1" customWidth="1"/>
    <col min="10758" max="10758" width="3.83203125" style="1" customWidth="1"/>
    <col min="10759" max="10771" width="12.5" style="1" customWidth="1"/>
    <col min="10772" max="10772" width="8.5" style="1" customWidth="1"/>
    <col min="10773" max="11011" width="10.6640625" style="1"/>
    <col min="11012" max="11012" width="13.1640625" style="1" customWidth="1"/>
    <col min="11013" max="11013" width="79" style="1" customWidth="1"/>
    <col min="11014" max="11014" width="3.83203125" style="1" customWidth="1"/>
    <col min="11015" max="11027" width="12.5" style="1" customWidth="1"/>
    <col min="11028" max="11028" width="8.5" style="1" customWidth="1"/>
    <col min="11029" max="11267" width="10.6640625" style="1"/>
    <col min="11268" max="11268" width="13.1640625" style="1" customWidth="1"/>
    <col min="11269" max="11269" width="79" style="1" customWidth="1"/>
    <col min="11270" max="11270" width="3.83203125" style="1" customWidth="1"/>
    <col min="11271" max="11283" width="12.5" style="1" customWidth="1"/>
    <col min="11284" max="11284" width="8.5" style="1" customWidth="1"/>
    <col min="11285" max="11523" width="10.6640625" style="1"/>
    <col min="11524" max="11524" width="13.1640625" style="1" customWidth="1"/>
    <col min="11525" max="11525" width="79" style="1" customWidth="1"/>
    <col min="11526" max="11526" width="3.83203125" style="1" customWidth="1"/>
    <col min="11527" max="11539" width="12.5" style="1" customWidth="1"/>
    <col min="11540" max="11540" width="8.5" style="1" customWidth="1"/>
    <col min="11541" max="11779" width="10.6640625" style="1"/>
    <col min="11780" max="11780" width="13.1640625" style="1" customWidth="1"/>
    <col min="11781" max="11781" width="79" style="1" customWidth="1"/>
    <col min="11782" max="11782" width="3.83203125" style="1" customWidth="1"/>
    <col min="11783" max="11795" width="12.5" style="1" customWidth="1"/>
    <col min="11796" max="11796" width="8.5" style="1" customWidth="1"/>
    <col min="11797" max="12035" width="10.6640625" style="1"/>
    <col min="12036" max="12036" width="13.1640625" style="1" customWidth="1"/>
    <col min="12037" max="12037" width="79" style="1" customWidth="1"/>
    <col min="12038" max="12038" width="3.83203125" style="1" customWidth="1"/>
    <col min="12039" max="12051" width="12.5" style="1" customWidth="1"/>
    <col min="12052" max="12052" width="8.5" style="1" customWidth="1"/>
    <col min="12053" max="12291" width="10.6640625" style="1"/>
    <col min="12292" max="12292" width="13.1640625" style="1" customWidth="1"/>
    <col min="12293" max="12293" width="79" style="1" customWidth="1"/>
    <col min="12294" max="12294" width="3.83203125" style="1" customWidth="1"/>
    <col min="12295" max="12307" width="12.5" style="1" customWidth="1"/>
    <col min="12308" max="12308" width="8.5" style="1" customWidth="1"/>
    <col min="12309" max="12547" width="10.6640625" style="1"/>
    <col min="12548" max="12548" width="13.1640625" style="1" customWidth="1"/>
    <col min="12549" max="12549" width="79" style="1" customWidth="1"/>
    <col min="12550" max="12550" width="3.83203125" style="1" customWidth="1"/>
    <col min="12551" max="12563" width="12.5" style="1" customWidth="1"/>
    <col min="12564" max="12564" width="8.5" style="1" customWidth="1"/>
    <col min="12565" max="12803" width="10.6640625" style="1"/>
    <col min="12804" max="12804" width="13.1640625" style="1" customWidth="1"/>
    <col min="12805" max="12805" width="79" style="1" customWidth="1"/>
    <col min="12806" max="12806" width="3.83203125" style="1" customWidth="1"/>
    <col min="12807" max="12819" width="12.5" style="1" customWidth="1"/>
    <col min="12820" max="12820" width="8.5" style="1" customWidth="1"/>
    <col min="12821" max="13059" width="10.6640625" style="1"/>
    <col min="13060" max="13060" width="13.1640625" style="1" customWidth="1"/>
    <col min="13061" max="13061" width="79" style="1" customWidth="1"/>
    <col min="13062" max="13062" width="3.83203125" style="1" customWidth="1"/>
    <col min="13063" max="13075" width="12.5" style="1" customWidth="1"/>
    <col min="13076" max="13076" width="8.5" style="1" customWidth="1"/>
    <col min="13077" max="13315" width="10.6640625" style="1"/>
    <col min="13316" max="13316" width="13.1640625" style="1" customWidth="1"/>
    <col min="13317" max="13317" width="79" style="1" customWidth="1"/>
    <col min="13318" max="13318" width="3.83203125" style="1" customWidth="1"/>
    <col min="13319" max="13331" width="12.5" style="1" customWidth="1"/>
    <col min="13332" max="13332" width="8.5" style="1" customWidth="1"/>
    <col min="13333" max="13571" width="10.6640625" style="1"/>
    <col min="13572" max="13572" width="13.1640625" style="1" customWidth="1"/>
    <col min="13573" max="13573" width="79" style="1" customWidth="1"/>
    <col min="13574" max="13574" width="3.83203125" style="1" customWidth="1"/>
    <col min="13575" max="13587" width="12.5" style="1" customWidth="1"/>
    <col min="13588" max="13588" width="8.5" style="1" customWidth="1"/>
    <col min="13589" max="13827" width="10.6640625" style="1"/>
    <col min="13828" max="13828" width="13.1640625" style="1" customWidth="1"/>
    <col min="13829" max="13829" width="79" style="1" customWidth="1"/>
    <col min="13830" max="13830" width="3.83203125" style="1" customWidth="1"/>
    <col min="13831" max="13843" width="12.5" style="1" customWidth="1"/>
    <col min="13844" max="13844" width="8.5" style="1" customWidth="1"/>
    <col min="13845" max="14083" width="10.6640625" style="1"/>
    <col min="14084" max="14084" width="13.1640625" style="1" customWidth="1"/>
    <col min="14085" max="14085" width="79" style="1" customWidth="1"/>
    <col min="14086" max="14086" width="3.83203125" style="1" customWidth="1"/>
    <col min="14087" max="14099" width="12.5" style="1" customWidth="1"/>
    <col min="14100" max="14100" width="8.5" style="1" customWidth="1"/>
    <col min="14101" max="14339" width="10.6640625" style="1"/>
    <col min="14340" max="14340" width="13.1640625" style="1" customWidth="1"/>
    <col min="14341" max="14341" width="79" style="1" customWidth="1"/>
    <col min="14342" max="14342" width="3.83203125" style="1" customWidth="1"/>
    <col min="14343" max="14355" width="12.5" style="1" customWidth="1"/>
    <col min="14356" max="14356" width="8.5" style="1" customWidth="1"/>
    <col min="14357" max="14595" width="10.6640625" style="1"/>
    <col min="14596" max="14596" width="13.1640625" style="1" customWidth="1"/>
    <col min="14597" max="14597" width="79" style="1" customWidth="1"/>
    <col min="14598" max="14598" width="3.83203125" style="1" customWidth="1"/>
    <col min="14599" max="14611" width="12.5" style="1" customWidth="1"/>
    <col min="14612" max="14612" width="8.5" style="1" customWidth="1"/>
    <col min="14613" max="14851" width="10.6640625" style="1"/>
    <col min="14852" max="14852" width="13.1640625" style="1" customWidth="1"/>
    <col min="14853" max="14853" width="79" style="1" customWidth="1"/>
    <col min="14854" max="14854" width="3.83203125" style="1" customWidth="1"/>
    <col min="14855" max="14867" width="12.5" style="1" customWidth="1"/>
    <col min="14868" max="14868" width="8.5" style="1" customWidth="1"/>
    <col min="14869" max="15107" width="10.6640625" style="1"/>
    <col min="15108" max="15108" width="13.1640625" style="1" customWidth="1"/>
    <col min="15109" max="15109" width="79" style="1" customWidth="1"/>
    <col min="15110" max="15110" width="3.83203125" style="1" customWidth="1"/>
    <col min="15111" max="15123" width="12.5" style="1" customWidth="1"/>
    <col min="15124" max="15124" width="8.5" style="1" customWidth="1"/>
    <col min="15125" max="15363" width="10.6640625" style="1"/>
    <col min="15364" max="15364" width="13.1640625" style="1" customWidth="1"/>
    <col min="15365" max="15365" width="79" style="1" customWidth="1"/>
    <col min="15366" max="15366" width="3.83203125" style="1" customWidth="1"/>
    <col min="15367" max="15379" width="12.5" style="1" customWidth="1"/>
    <col min="15380" max="15380" width="8.5" style="1" customWidth="1"/>
    <col min="15381" max="15619" width="10.6640625" style="1"/>
    <col min="15620" max="15620" width="13.1640625" style="1" customWidth="1"/>
    <col min="15621" max="15621" width="79" style="1" customWidth="1"/>
    <col min="15622" max="15622" width="3.83203125" style="1" customWidth="1"/>
    <col min="15623" max="15635" width="12.5" style="1" customWidth="1"/>
    <col min="15636" max="15636" width="8.5" style="1" customWidth="1"/>
    <col min="15637" max="15875" width="10.6640625" style="1"/>
    <col min="15876" max="15876" width="13.1640625" style="1" customWidth="1"/>
    <col min="15877" max="15877" width="79" style="1" customWidth="1"/>
    <col min="15878" max="15878" width="3.83203125" style="1" customWidth="1"/>
    <col min="15879" max="15891" width="12.5" style="1" customWidth="1"/>
    <col min="15892" max="15892" width="8.5" style="1" customWidth="1"/>
    <col min="15893" max="16131" width="10.6640625" style="1"/>
    <col min="16132" max="16132" width="13.1640625" style="1" customWidth="1"/>
    <col min="16133" max="16133" width="79" style="1" customWidth="1"/>
    <col min="16134" max="16134" width="3.83203125" style="1" customWidth="1"/>
    <col min="16135" max="16147" width="12.5" style="1" customWidth="1"/>
    <col min="16148" max="16148" width="8.5" style="1" customWidth="1"/>
    <col min="16149" max="16384" width="10.6640625" style="1"/>
  </cols>
  <sheetData>
    <row r="1" spans="1:24" ht="26.25" x14ac:dyDescent="0.3">
      <c r="A1" s="2"/>
      <c r="B1" s="41" t="s">
        <v>176</v>
      </c>
      <c r="C1" s="42" t="s">
        <v>104</v>
      </c>
      <c r="D1" s="42"/>
      <c r="E1" s="43"/>
      <c r="F1" s="44"/>
      <c r="G1" s="44"/>
      <c r="H1" s="45"/>
      <c r="I1" s="45"/>
      <c r="J1" s="45"/>
      <c r="K1" s="3" t="s">
        <v>102</v>
      </c>
      <c r="L1" s="45"/>
      <c r="M1" s="45"/>
      <c r="N1" s="46"/>
      <c r="O1" s="46"/>
      <c r="P1" s="45"/>
      <c r="Q1" s="45"/>
      <c r="R1" s="45"/>
      <c r="S1" s="45"/>
      <c r="T1" s="47"/>
    </row>
    <row r="2" spans="1:24" x14ac:dyDescent="0.2">
      <c r="A2" s="2"/>
      <c r="B2" s="48" t="s">
        <v>19</v>
      </c>
      <c r="C2" s="49" t="s">
        <v>210</v>
      </c>
      <c r="D2" s="50"/>
      <c r="E2" s="50"/>
      <c r="F2" s="51" t="s">
        <v>20</v>
      </c>
      <c r="G2" s="52">
        <v>70</v>
      </c>
      <c r="H2" s="53" t="s">
        <v>105</v>
      </c>
      <c r="I2" s="54"/>
      <c r="J2" s="53" t="s">
        <v>106</v>
      </c>
      <c r="K2" s="54"/>
      <c r="L2" s="53" t="s">
        <v>107</v>
      </c>
      <c r="M2" s="55"/>
      <c r="N2" s="53" t="s">
        <v>108</v>
      </c>
      <c r="O2" s="54"/>
      <c r="P2" s="56" t="s">
        <v>109</v>
      </c>
      <c r="Q2" s="57"/>
      <c r="R2" s="57"/>
      <c r="S2" s="58">
        <v>600000</v>
      </c>
      <c r="T2" s="59">
        <f>IF(S4=0,0,S2/S4)</f>
        <v>0.45686472833886688</v>
      </c>
      <c r="V2" s="1">
        <v>1313299.0199999998</v>
      </c>
    </row>
    <row r="3" spans="1:24" ht="15" customHeight="1" thickBot="1" x14ac:dyDescent="0.25">
      <c r="A3" s="2"/>
      <c r="B3" s="60" t="s">
        <v>174</v>
      </c>
      <c r="C3" s="61" t="s">
        <v>211</v>
      </c>
      <c r="D3" s="62"/>
      <c r="E3" s="63"/>
      <c r="F3" s="64" t="s">
        <v>21</v>
      </c>
      <c r="G3" s="65">
        <v>1</v>
      </c>
      <c r="H3" s="66" t="s">
        <v>110</v>
      </c>
      <c r="I3" s="67">
        <f ca="1">TODAY()</f>
        <v>44616</v>
      </c>
      <c r="J3" s="66" t="s">
        <v>111</v>
      </c>
      <c r="K3" s="68">
        <f>80-10</f>
        <v>70</v>
      </c>
      <c r="L3" s="66" t="s">
        <v>110</v>
      </c>
      <c r="M3" s="69">
        <f ca="1">I3+K3+10</f>
        <v>44696</v>
      </c>
      <c r="N3" s="66" t="s">
        <v>112</v>
      </c>
      <c r="O3" s="70"/>
      <c r="P3" s="71" t="s">
        <v>113</v>
      </c>
      <c r="Q3" s="72"/>
      <c r="R3" s="73"/>
      <c r="S3" s="74">
        <f>V2-S2</f>
        <v>713299.01999999979</v>
      </c>
      <c r="T3" s="75">
        <f>IF(S3=0,0,1-T2)</f>
        <v>0.54313527166113307</v>
      </c>
    </row>
    <row r="4" spans="1:24" ht="18.75" thickBot="1" x14ac:dyDescent="0.3">
      <c r="A4" s="2"/>
      <c r="B4" s="76" t="s">
        <v>114</v>
      </c>
      <c r="C4" s="77">
        <v>2940.71</v>
      </c>
      <c r="D4" s="78"/>
      <c r="E4" s="79" t="s">
        <v>115</v>
      </c>
      <c r="F4" s="80"/>
      <c r="G4" s="80"/>
      <c r="H4" s="80"/>
      <c r="I4" s="80"/>
      <c r="J4" s="80"/>
      <c r="K4" s="80"/>
      <c r="L4" s="80"/>
      <c r="M4" s="80"/>
      <c r="N4" s="80"/>
      <c r="O4" s="80"/>
      <c r="P4" s="81" t="s">
        <v>116</v>
      </c>
      <c r="Q4" s="82"/>
      <c r="R4" s="82"/>
      <c r="S4" s="83">
        <f>SUM(S2:S3)</f>
        <v>1313299.0199999998</v>
      </c>
      <c r="T4" s="84">
        <f>SUM(T2:T3)</f>
        <v>1</v>
      </c>
    </row>
    <row r="5" spans="1:24" ht="12.75" customHeight="1" thickBot="1" x14ac:dyDescent="0.25">
      <c r="A5" s="2"/>
      <c r="B5" s="85" t="s">
        <v>117</v>
      </c>
      <c r="C5" s="86" t="s">
        <v>118</v>
      </c>
      <c r="D5" s="87"/>
      <c r="E5" s="88" t="s">
        <v>9</v>
      </c>
      <c r="F5" s="89" t="s">
        <v>119</v>
      </c>
      <c r="G5" s="90"/>
      <c r="H5" s="90"/>
      <c r="I5" s="90"/>
      <c r="J5" s="90"/>
      <c r="K5" s="90"/>
      <c r="L5" s="90"/>
      <c r="M5" s="91"/>
      <c r="N5" s="91"/>
      <c r="O5" s="91"/>
      <c r="P5" s="92"/>
      <c r="Q5" s="93"/>
      <c r="R5" s="94"/>
      <c r="S5" s="95" t="s">
        <v>74</v>
      </c>
      <c r="T5" s="96" t="s">
        <v>120</v>
      </c>
      <c r="W5" s="1" t="s">
        <v>121</v>
      </c>
      <c r="X5" s="97" t="str">
        <f>IF(S4=S51,"OK","erro")</f>
        <v>OK</v>
      </c>
    </row>
    <row r="6" spans="1:24" ht="13.5" thickBot="1" x14ac:dyDescent="0.25">
      <c r="A6" s="2"/>
      <c r="B6" s="98" t="s">
        <v>122</v>
      </c>
      <c r="C6" s="99"/>
      <c r="D6" s="100"/>
      <c r="E6" s="101">
        <v>5</v>
      </c>
      <c r="F6" s="102">
        <f>IF(E6=0,0,1)</f>
        <v>1</v>
      </c>
      <c r="G6" s="102">
        <f>IF($E$6&lt;2,0,2)</f>
        <v>2</v>
      </c>
      <c r="H6" s="102">
        <f>IF($E$6&lt;3,0,3)</f>
        <v>3</v>
      </c>
      <c r="I6" s="102">
        <f>IF($E$6&lt;4,0,4)</f>
        <v>4</v>
      </c>
      <c r="J6" s="102">
        <f>IF($E$6&lt;5,0,5)</f>
        <v>5</v>
      </c>
      <c r="K6" s="102">
        <f>IF($E$6&lt;6,0,6)</f>
        <v>0</v>
      </c>
      <c r="L6" s="102">
        <f>IF($E$6&lt;7,0,7)</f>
        <v>0</v>
      </c>
      <c r="M6" s="102">
        <f>IF($E$6&lt;8,0,8)</f>
        <v>0</v>
      </c>
      <c r="N6" s="102">
        <f>IF($E$6&lt;9,0,9)</f>
        <v>0</v>
      </c>
      <c r="O6" s="102">
        <f>IF($E$6&lt;10,0,10)</f>
        <v>0</v>
      </c>
      <c r="P6" s="102">
        <f>IF($E$6&lt;11,0,11)</f>
        <v>0</v>
      </c>
      <c r="Q6" s="103">
        <f>IF($E$6&lt;12,0,12)</f>
        <v>0</v>
      </c>
      <c r="R6" s="104"/>
      <c r="S6" s="105" t="s">
        <v>123</v>
      </c>
      <c r="T6" s="106" t="s">
        <v>74</v>
      </c>
    </row>
    <row r="7" spans="1:24" ht="14.25" thickTop="1" thickBot="1" x14ac:dyDescent="0.25">
      <c r="A7" s="2"/>
      <c r="B7" s="98"/>
      <c r="C7" s="99" t="s">
        <v>124</v>
      </c>
      <c r="D7" s="100"/>
      <c r="E7" s="107"/>
      <c r="F7" s="108">
        <f ca="1">IF(E6=0,0,M3)</f>
        <v>44696</v>
      </c>
      <c r="G7" s="108">
        <f ca="1">IF(G6=0,0,F8+1)</f>
        <v>44727</v>
      </c>
      <c r="H7" s="108">
        <f ca="1">IF(H6=0,0,G8+1)</f>
        <v>44758</v>
      </c>
      <c r="I7" s="108">
        <f ca="1">IF(I6=0,0,H8+1)</f>
        <v>44789</v>
      </c>
      <c r="J7" s="108">
        <f ca="1">IF(J6=0,0,I8+1)</f>
        <v>44820</v>
      </c>
      <c r="K7" s="108">
        <f t="shared" ref="K7:Q7" si="0">IF(K6=0,0,J8+1)</f>
        <v>0</v>
      </c>
      <c r="L7" s="108">
        <f t="shared" si="0"/>
        <v>0</v>
      </c>
      <c r="M7" s="108">
        <f t="shared" si="0"/>
        <v>0</v>
      </c>
      <c r="N7" s="108">
        <f t="shared" si="0"/>
        <v>0</v>
      </c>
      <c r="O7" s="108">
        <f t="shared" si="0"/>
        <v>0</v>
      </c>
      <c r="P7" s="108">
        <f t="shared" si="0"/>
        <v>0</v>
      </c>
      <c r="Q7" s="109">
        <f t="shared" si="0"/>
        <v>0</v>
      </c>
      <c r="R7" s="110"/>
      <c r="S7" s="105"/>
      <c r="T7" s="106"/>
    </row>
    <row r="8" spans="1:24" ht="14.25" thickTop="1" thickBot="1" x14ac:dyDescent="0.25">
      <c r="A8" s="2"/>
      <c r="B8" s="98"/>
      <c r="C8" s="99" t="s">
        <v>125</v>
      </c>
      <c r="D8" s="100"/>
      <c r="E8" s="107"/>
      <c r="F8" s="108">
        <f ca="1">IF(E6=0,0,F7+30)</f>
        <v>44726</v>
      </c>
      <c r="G8" s="108">
        <f t="shared" ref="G8:I8" ca="1" si="1">IF(G6=0,0,G7+30)</f>
        <v>44757</v>
      </c>
      <c r="H8" s="108">
        <f t="shared" ca="1" si="1"/>
        <v>44788</v>
      </c>
      <c r="I8" s="108">
        <f t="shared" ca="1" si="1"/>
        <v>44819</v>
      </c>
      <c r="J8" s="108">
        <f ca="1">IF(J6=0,0,J7+30)</f>
        <v>44850</v>
      </c>
      <c r="K8" s="108">
        <f t="shared" ref="K8:Q8" si="2">IF(K6=0,0,K7+30)</f>
        <v>0</v>
      </c>
      <c r="L8" s="108">
        <f t="shared" si="2"/>
        <v>0</v>
      </c>
      <c r="M8" s="108">
        <f t="shared" si="2"/>
        <v>0</v>
      </c>
      <c r="N8" s="108">
        <f t="shared" si="2"/>
        <v>0</v>
      </c>
      <c r="O8" s="108">
        <f t="shared" si="2"/>
        <v>0</v>
      </c>
      <c r="P8" s="108">
        <f t="shared" si="2"/>
        <v>0</v>
      </c>
      <c r="Q8" s="109">
        <f t="shared" si="2"/>
        <v>0</v>
      </c>
      <c r="R8" s="110"/>
      <c r="S8" s="105"/>
      <c r="T8" s="106"/>
    </row>
    <row r="9" spans="1:24" ht="13.5" thickTop="1" x14ac:dyDescent="0.2">
      <c r="A9" s="4" t="str">
        <f>CONCATENATE($E$6,"|",B9)</f>
        <v>5|1</v>
      </c>
      <c r="B9" s="111">
        <v>1</v>
      </c>
      <c r="C9" s="112" t="s">
        <v>65</v>
      </c>
      <c r="D9" s="113"/>
      <c r="E9" s="114">
        <v>1</v>
      </c>
      <c r="F9" s="115">
        <f>IF(E$6&lt;3,0,IF(F$6=0,0,VLOOKUP($A9,'base (2)'!$A:$P,F$6+4,FALSE)))</f>
        <v>40</v>
      </c>
      <c r="G9" s="115">
        <f>IF(E$6&lt;3,0,IF(G$6=0,0,VLOOKUP($A9,'base (2)'!$A:$P,G$6+4,FALSE)))</f>
        <v>30</v>
      </c>
      <c r="H9" s="115">
        <f>IF(H$6=0,0,VLOOKUP($A9,'base (2)'!$A:$P,H$6+4,FALSE))</f>
        <v>25</v>
      </c>
      <c r="I9" s="115">
        <f>IF(I$6=0,0,VLOOKUP($A9,'base (2)'!$A:$P,I$6+4,FALSE))</f>
        <v>5</v>
      </c>
      <c r="J9" s="115">
        <f>IF(J$6=0,0,VLOOKUP($A9,'base (2)'!$A:$P,J$6+4,FALSE))</f>
        <v>0</v>
      </c>
      <c r="K9" s="115">
        <f>IF(K$6=0,0,VLOOKUP($A9,'base (2)'!$A:$P,K$6+4,FALSE))</f>
        <v>0</v>
      </c>
      <c r="L9" s="115">
        <f>IF(L$6=0,0,VLOOKUP($A9,'base (2)'!$A:$P,L$6+4,FALSE))</f>
        <v>0</v>
      </c>
      <c r="M9" s="115">
        <f>IF(M$6=0,0,VLOOKUP($A9,'base (2)'!$A:$P,M$6+4,FALSE))</f>
        <v>0</v>
      </c>
      <c r="N9" s="115">
        <f>IF(N$6=0,0,VLOOKUP($A9,'base (2)'!$A:$P,N$6+4,FALSE))</f>
        <v>0</v>
      </c>
      <c r="O9" s="115">
        <f>IF(O$6=0,0,VLOOKUP($A9,'base (2)'!$A:$P,O$6+4,FALSE))</f>
        <v>0</v>
      </c>
      <c r="P9" s="115">
        <f>IF(P$6=0,0,VLOOKUP($A9,'base (2)'!$A:$P,P$6+4,FALSE))</f>
        <v>0</v>
      </c>
      <c r="Q9" s="116">
        <f>IF(Q$6=0,0,VLOOKUP($A9,'base (2)'!$A:$P,Q$6+4,FALSE))</f>
        <v>0</v>
      </c>
      <c r="R9" s="117"/>
      <c r="S9" s="118">
        <v>16550.400000000001</v>
      </c>
      <c r="T9" s="119">
        <f t="shared" ref="T9:T19" si="3">IF($S$21=0,0,(S9/$S$21)*100)</f>
        <v>1.2602156666499305</v>
      </c>
      <c r="W9" s="2">
        <f t="shared" ref="W9:W19" si="4">SUM(F9:Q9)</f>
        <v>100</v>
      </c>
    </row>
    <row r="10" spans="1:24" x14ac:dyDescent="0.2">
      <c r="A10" s="4" t="str">
        <f t="shared" ref="A10:A19" si="5">CONCATENATE($E$6,"|",B10)</f>
        <v>5|2</v>
      </c>
      <c r="B10" s="120" t="s">
        <v>24</v>
      </c>
      <c r="C10" s="112" t="s">
        <v>61</v>
      </c>
      <c r="D10" s="113"/>
      <c r="E10" s="114">
        <v>2</v>
      </c>
      <c r="F10" s="115">
        <f>IF(E$6&lt;3,0,IF(F$6=0,0,VLOOKUP($A10,'base (2)'!$A:$P,F$6+4,FALSE)))</f>
        <v>30</v>
      </c>
      <c r="G10" s="115">
        <f>IF(E$6&lt;3,0,IF(G$6=0,0,VLOOKUP($A10,'base (2)'!$A:$P,G$6+4,FALSE)))</f>
        <v>30</v>
      </c>
      <c r="H10" s="115">
        <f>IF(H$6=0,0,VLOOKUP($A10,'base (2)'!$A:$P,H$6+4,FALSE))</f>
        <v>30</v>
      </c>
      <c r="I10" s="115">
        <f>IF(I$6=0,0,VLOOKUP($A10,'base (2)'!$A:$P,I$6+4,FALSE))</f>
        <v>10</v>
      </c>
      <c r="J10" s="115">
        <f>IF(J$6=0,0,VLOOKUP($A10,'base (2)'!$A:$P,J$6+4,FALSE))</f>
        <v>0</v>
      </c>
      <c r="K10" s="115">
        <f>IF(K$6=0,0,VLOOKUP($A10,'base (2)'!$A:$P,K$6+4,FALSE))</f>
        <v>0</v>
      </c>
      <c r="L10" s="115">
        <f>IF(L$6=0,0,VLOOKUP($A10,'base (2)'!$A:$P,L$6+4,FALSE))</f>
        <v>0</v>
      </c>
      <c r="M10" s="115">
        <f>IF(M$6=0,0,VLOOKUP($A10,'base (2)'!$A:$P,M$6+4,FALSE))</f>
        <v>0</v>
      </c>
      <c r="N10" s="115">
        <f>IF(N$6=0,0,VLOOKUP($A10,'base (2)'!$A:$P,N$6+4,FALSE))</f>
        <v>0</v>
      </c>
      <c r="O10" s="115">
        <f>IF(O$6=0,0,VLOOKUP($A10,'base (2)'!$A:$P,O$6+4,FALSE))</f>
        <v>0</v>
      </c>
      <c r="P10" s="115">
        <f>IF(P$6=0,0,VLOOKUP($A10,'base (2)'!$A:$P,P$6+4,FALSE))</f>
        <v>0</v>
      </c>
      <c r="Q10" s="116">
        <f>IF(Q$6=0,0,VLOOKUP($A10,'base (2)'!$A:$P,Q$6+4,FALSE))</f>
        <v>0</v>
      </c>
      <c r="R10" s="117"/>
      <c r="S10" s="118">
        <v>18659.28</v>
      </c>
      <c r="T10" s="119">
        <f t="shared" si="3"/>
        <v>1.4207944813664752</v>
      </c>
      <c r="W10" s="2">
        <f t="shared" si="4"/>
        <v>100</v>
      </c>
    </row>
    <row r="11" spans="1:24" x14ac:dyDescent="0.2">
      <c r="A11" s="4" t="str">
        <f t="shared" si="5"/>
        <v>5|3</v>
      </c>
      <c r="B11" s="120" t="s">
        <v>30</v>
      </c>
      <c r="C11" s="112" t="s">
        <v>66</v>
      </c>
      <c r="D11" s="113"/>
      <c r="E11" s="114">
        <v>3</v>
      </c>
      <c r="F11" s="115">
        <f>IF(E$6&lt;3,0,IF(F$6=0,0,VLOOKUP($A11,'base (2)'!$A:$P,F$6+4,FALSE)))</f>
        <v>10</v>
      </c>
      <c r="G11" s="115">
        <f>IF(E$6&lt;3,0,IF(G$6=0,0,VLOOKUP($A11,'base (2)'!$A:$P,G$6+4,FALSE)))</f>
        <v>30</v>
      </c>
      <c r="H11" s="115">
        <f>IF(H$6=0,0,VLOOKUP($A11,'base (2)'!$A:$P,H$6+4,FALSE))</f>
        <v>30</v>
      </c>
      <c r="I11" s="115">
        <f>IF(I$6=0,0,VLOOKUP($A11,'base (2)'!$A:$P,I$6+4,FALSE))</f>
        <v>25</v>
      </c>
      <c r="J11" s="115">
        <f>IF(J$6=0,0,VLOOKUP($A11,'base (2)'!$A:$P,J$6+4,FALSE))</f>
        <v>5</v>
      </c>
      <c r="K11" s="115">
        <f>IF(K$6=0,0,VLOOKUP($A11,'base (2)'!$A:$P,K$6+4,FALSE))</f>
        <v>0</v>
      </c>
      <c r="L11" s="115">
        <f>IF(L$6=0,0,VLOOKUP($A11,'base (2)'!$A:$P,L$6+4,FALSE))</f>
        <v>0</v>
      </c>
      <c r="M11" s="115">
        <f>IF(M$6=0,0,VLOOKUP($A11,'base (2)'!$A:$P,M$6+4,FALSE))</f>
        <v>0</v>
      </c>
      <c r="N11" s="115">
        <f>IF(N$6=0,0,VLOOKUP($A11,'base (2)'!$A:$P,N$6+4,FALSE))</f>
        <v>0</v>
      </c>
      <c r="O11" s="115">
        <f>IF(O$6=0,0,VLOOKUP($A11,'base (2)'!$A:$P,O$6+4,FALSE))</f>
        <v>0</v>
      </c>
      <c r="P11" s="115">
        <f>IF(P$6=0,0,VLOOKUP($A11,'base (2)'!$A:$P,P$6+4,FALSE))</f>
        <v>0</v>
      </c>
      <c r="Q11" s="116">
        <f>IF(Q$6=0,0,VLOOKUP($A11,'base (2)'!$A:$P,Q$6+4,FALSE))</f>
        <v>0</v>
      </c>
      <c r="R11" s="117"/>
      <c r="S11" s="118">
        <v>172610.13</v>
      </c>
      <c r="T11" s="119">
        <f t="shared" si="3"/>
        <v>13.143246691831084</v>
      </c>
      <c r="W11" s="2">
        <f t="shared" si="4"/>
        <v>100</v>
      </c>
    </row>
    <row r="12" spans="1:24" x14ac:dyDescent="0.2">
      <c r="A12" s="4" t="str">
        <f t="shared" si="5"/>
        <v>5|4</v>
      </c>
      <c r="B12" s="120" t="s">
        <v>33</v>
      </c>
      <c r="C12" s="112" t="s">
        <v>62</v>
      </c>
      <c r="D12" s="113"/>
      <c r="E12" s="114">
        <v>4</v>
      </c>
      <c r="F12" s="115">
        <f>IF(E$6&lt;3,0,IF(F$6=0,0,VLOOKUP($A12,'base (2)'!$A:$P,F$6+4,FALSE)))</f>
        <v>0</v>
      </c>
      <c r="G12" s="115">
        <f>IF(E$6&lt;3,0,IF(G$6=0,0,VLOOKUP($A12,'base (2)'!$A:$P,G$6+4,FALSE)))</f>
        <v>15</v>
      </c>
      <c r="H12" s="115">
        <f>IF(H$6=0,0,VLOOKUP($A12,'base (2)'!$A:$P,H$6+4,FALSE))</f>
        <v>30</v>
      </c>
      <c r="I12" s="115">
        <f>IF(I$6=0,0,VLOOKUP($A12,'base (2)'!$A:$P,I$6+4,FALSE))</f>
        <v>30</v>
      </c>
      <c r="J12" s="115">
        <f>IF(J$6=0,0,VLOOKUP($A12,'base (2)'!$A:$P,J$6+4,FALSE))</f>
        <v>25</v>
      </c>
      <c r="K12" s="115">
        <f>IF(K$6=0,0,VLOOKUP($A12,'base (2)'!$A:$P,K$6+4,FALSE))</f>
        <v>0</v>
      </c>
      <c r="L12" s="115">
        <f>IF(L$6=0,0,VLOOKUP($A12,'base (2)'!$A:$P,L$6+4,FALSE))</f>
        <v>0</v>
      </c>
      <c r="M12" s="115">
        <f>IF(M$6=0,0,VLOOKUP($A12,'base (2)'!$A:$P,M$6+4,FALSE))</f>
        <v>0</v>
      </c>
      <c r="N12" s="115">
        <f>IF(N$6=0,0,VLOOKUP($A12,'base (2)'!$A:$P,N$6+4,FALSE))</f>
        <v>0</v>
      </c>
      <c r="O12" s="115">
        <f>IF(O$6=0,0,VLOOKUP($A12,'base (2)'!$A:$P,O$6+4,FALSE))</f>
        <v>0</v>
      </c>
      <c r="P12" s="115">
        <f>IF(P$6=0,0,VLOOKUP($A12,'base (2)'!$A:$P,P$6+4,FALSE))</f>
        <v>0</v>
      </c>
      <c r="Q12" s="116">
        <f>IF(Q$6=0,0,VLOOKUP($A12,'base (2)'!$A:$P,Q$6+4,FALSE))</f>
        <v>0</v>
      </c>
      <c r="R12" s="117"/>
      <c r="S12" s="118">
        <v>299556.12</v>
      </c>
      <c r="T12" s="119">
        <f t="shared" si="3"/>
        <v>22.809437564340833</v>
      </c>
      <c r="W12" s="2">
        <f t="shared" si="4"/>
        <v>100</v>
      </c>
    </row>
    <row r="13" spans="1:24" x14ac:dyDescent="0.2">
      <c r="A13" s="4" t="str">
        <f t="shared" si="5"/>
        <v>5|5</v>
      </c>
      <c r="B13" s="120" t="s">
        <v>23</v>
      </c>
      <c r="C13" s="112" t="s">
        <v>63</v>
      </c>
      <c r="D13" s="113"/>
      <c r="E13" s="114">
        <v>5</v>
      </c>
      <c r="F13" s="115">
        <f>IF(E$6&lt;3,0,IF(F$6=0,0,VLOOKUP($A13,'base (2)'!$A:$P,F$6+4,FALSE)))</f>
        <v>0</v>
      </c>
      <c r="G13" s="115">
        <f>IF(E$6&lt;3,0,IF(G$6=0,0,VLOOKUP($A13,'base (2)'!$A:$P,G$6+4,FALSE)))</f>
        <v>25</v>
      </c>
      <c r="H13" s="115">
        <f>IF(H$6=0,0,VLOOKUP($A13,'base (2)'!$A:$P,H$6+4,FALSE))</f>
        <v>35</v>
      </c>
      <c r="I13" s="115">
        <f>IF(I$6=0,0,VLOOKUP($A13,'base (2)'!$A:$P,I$6+4,FALSE))</f>
        <v>35</v>
      </c>
      <c r="J13" s="115">
        <f>IF(J$6=0,0,VLOOKUP($A13,'base (2)'!$A:$P,J$6+4,FALSE))</f>
        <v>5</v>
      </c>
      <c r="K13" s="115">
        <f>IF(K$6=0,0,VLOOKUP($A13,'base (2)'!$A:$P,K$6+4,FALSE))</f>
        <v>0</v>
      </c>
      <c r="L13" s="115">
        <f>IF(L$6=0,0,VLOOKUP($A13,'base (2)'!$A:$P,L$6+4,FALSE))</f>
        <v>0</v>
      </c>
      <c r="M13" s="115">
        <f>IF(M$6=0,0,VLOOKUP($A13,'base (2)'!$A:$P,M$6+4,FALSE))</f>
        <v>0</v>
      </c>
      <c r="N13" s="115">
        <f>IF(N$6=0,0,VLOOKUP($A13,'base (2)'!$A:$P,N$6+4,FALSE))</f>
        <v>0</v>
      </c>
      <c r="O13" s="115">
        <f>IF(O$6=0,0,VLOOKUP($A13,'base (2)'!$A:$P,O$6+4,FALSE))</f>
        <v>0</v>
      </c>
      <c r="P13" s="115">
        <f>IF(P$6=0,0,VLOOKUP($A13,'base (2)'!$A:$P,P$6+4,FALSE))</f>
        <v>0</v>
      </c>
      <c r="Q13" s="116">
        <f>IF(Q$6=0,0,VLOOKUP($A13,'base (2)'!$A:$P,Q$6+4,FALSE))</f>
        <v>0</v>
      </c>
      <c r="R13" s="117"/>
      <c r="S13" s="118">
        <v>77614.080000000002</v>
      </c>
      <c r="T13" s="119">
        <f t="shared" si="3"/>
        <v>5.9098559290785131</v>
      </c>
      <c r="W13" s="2">
        <f t="shared" si="4"/>
        <v>100</v>
      </c>
    </row>
    <row r="14" spans="1:24" x14ac:dyDescent="0.2">
      <c r="A14" s="4" t="str">
        <f t="shared" si="5"/>
        <v>5|6</v>
      </c>
      <c r="B14" s="120" t="s">
        <v>34</v>
      </c>
      <c r="C14" s="112" t="s">
        <v>101</v>
      </c>
      <c r="D14" s="113"/>
      <c r="E14" s="114">
        <v>3</v>
      </c>
      <c r="F14" s="115">
        <f>IF(E$6&lt;3,0,IF(F$6=0,0,VLOOKUP($A14,'base (2)'!$A:$P,F$6+4,FALSE)))</f>
        <v>0</v>
      </c>
      <c r="G14" s="115">
        <f>IF(E$6&lt;3,0,IF(G$6=0,0,VLOOKUP($A14,'base (2)'!$A:$P,G$6+4,FALSE)))</f>
        <v>5</v>
      </c>
      <c r="H14" s="115">
        <f>IF(H$6=0,0,VLOOKUP($A14,'base (2)'!$A:$P,H$6+4,FALSE))</f>
        <v>40</v>
      </c>
      <c r="I14" s="115">
        <f>IF(I$6=0,0,VLOOKUP($A14,'base (2)'!$A:$P,I$6+4,FALSE))</f>
        <v>30</v>
      </c>
      <c r="J14" s="115">
        <f>IF(J$6=0,0,VLOOKUP($A14,'base (2)'!$A:$P,J$6+4,FALSE))</f>
        <v>25</v>
      </c>
      <c r="K14" s="115">
        <f>IF(K$6=0,0,VLOOKUP($A14,'base (2)'!$A:$P,K$6+4,FALSE))</f>
        <v>0</v>
      </c>
      <c r="L14" s="115">
        <f>IF(L$6=0,0,VLOOKUP($A14,'base (2)'!$A:$P,L$6+4,FALSE))</f>
        <v>0</v>
      </c>
      <c r="M14" s="115">
        <f>IF(M$6=0,0,VLOOKUP($A14,'base (2)'!$A:$P,M$6+4,FALSE))</f>
        <v>0</v>
      </c>
      <c r="N14" s="115">
        <f>IF(N$6=0,0,VLOOKUP($A14,'base (2)'!$A:$P,N$6+4,FALSE))</f>
        <v>0</v>
      </c>
      <c r="O14" s="115">
        <f>IF(O$6=0,0,VLOOKUP($A14,'base (2)'!$A:$P,O$6+4,FALSE))</f>
        <v>0</v>
      </c>
      <c r="P14" s="115">
        <f>IF(P$6=0,0,VLOOKUP($A14,'base (2)'!$A:$P,P$6+4,FALSE))</f>
        <v>0</v>
      </c>
      <c r="Q14" s="116">
        <f>IF(Q$6=0,0,VLOOKUP($A14,'base (2)'!$A:$P,Q$6+4,FALSE))</f>
        <v>0</v>
      </c>
      <c r="R14" s="117"/>
      <c r="S14" s="118">
        <v>176230.47000000003</v>
      </c>
      <c r="T14" s="119">
        <f t="shared" si="3"/>
        <v>13.418914300263474</v>
      </c>
      <c r="W14" s="2">
        <f t="shared" si="4"/>
        <v>100</v>
      </c>
    </row>
    <row r="15" spans="1:24" x14ac:dyDescent="0.2">
      <c r="A15" s="4" t="str">
        <f t="shared" si="5"/>
        <v>5|7</v>
      </c>
      <c r="B15" s="120" t="s">
        <v>60</v>
      </c>
      <c r="C15" s="112" t="s">
        <v>67</v>
      </c>
      <c r="D15" s="113"/>
      <c r="E15" s="114">
        <v>5</v>
      </c>
      <c r="F15" s="115">
        <f>IF(E$6&lt;3,0,IF(F$6=0,0,VLOOKUP($A15,'base (2)'!$A:$P,F$6+4,FALSE)))</f>
        <v>0</v>
      </c>
      <c r="G15" s="115">
        <f>IF(E$6&lt;3,0,IF(G$6=0,0,VLOOKUP($A15,'base (2)'!$A:$P,G$6+4,FALSE)))</f>
        <v>10</v>
      </c>
      <c r="H15" s="115">
        <f>IF(H$6=0,0,VLOOKUP($A15,'base (2)'!$A:$P,H$6+4,FALSE))</f>
        <v>35</v>
      </c>
      <c r="I15" s="115">
        <f>IF(I$6=0,0,VLOOKUP($A15,'base (2)'!$A:$P,I$6+4,FALSE))</f>
        <v>35</v>
      </c>
      <c r="J15" s="115">
        <f>IF(J$6=0,0,VLOOKUP($A15,'base (2)'!$A:$P,J$6+4,FALSE))</f>
        <v>20</v>
      </c>
      <c r="K15" s="115">
        <f>IF(K$6=0,0,VLOOKUP($A15,'base (2)'!$A:$P,K$6+4,FALSE))</f>
        <v>0</v>
      </c>
      <c r="L15" s="115">
        <f>IF(L$6=0,0,VLOOKUP($A15,'base (2)'!$A:$P,L$6+4,FALSE))</f>
        <v>0</v>
      </c>
      <c r="M15" s="115">
        <f>IF(M$6=0,0,VLOOKUP($A15,'base (2)'!$A:$P,M$6+4,FALSE))</f>
        <v>0</v>
      </c>
      <c r="N15" s="115">
        <f>IF(N$6=0,0,VLOOKUP($A15,'base (2)'!$A:$P,N$6+4,FALSE))</f>
        <v>0</v>
      </c>
      <c r="O15" s="115">
        <f>IF(O$6=0,0,VLOOKUP($A15,'base (2)'!$A:$P,O$6+4,FALSE))</f>
        <v>0</v>
      </c>
      <c r="P15" s="115">
        <f>IF(P$6=0,0,VLOOKUP($A15,'base (2)'!$A:$P,P$6+4,FALSE))</f>
        <v>0</v>
      </c>
      <c r="Q15" s="116">
        <f>IF(Q$6=0,0,VLOOKUP($A15,'base (2)'!$A:$P,Q$6+4,FALSE))</f>
        <v>0</v>
      </c>
      <c r="R15" s="117"/>
      <c r="S15" s="118">
        <v>17955.330000000002</v>
      </c>
      <c r="T15" s="119">
        <f t="shared" si="3"/>
        <v>1.3671928271141178</v>
      </c>
      <c r="W15" s="2">
        <f t="shared" si="4"/>
        <v>100</v>
      </c>
    </row>
    <row r="16" spans="1:24" hidden="1" x14ac:dyDescent="0.2">
      <c r="A16" s="4" t="str">
        <f t="shared" si="5"/>
        <v>5|8</v>
      </c>
      <c r="B16" s="120" t="s">
        <v>50</v>
      </c>
      <c r="C16" s="112" t="s">
        <v>68</v>
      </c>
      <c r="D16" s="113"/>
      <c r="E16" s="114">
        <v>6</v>
      </c>
      <c r="F16" s="115">
        <f>IF(E$6&lt;3,0,IF(F$6=0,0,VLOOKUP($A16,'base (2)'!$A:$P,F$6+4,FALSE)))</f>
        <v>0</v>
      </c>
      <c r="G16" s="115">
        <f>IF(E$6&lt;3,0,IF(G$6=0,0,VLOOKUP($A16,'base (2)'!$A:$P,G$6+4,FALSE)))</f>
        <v>10</v>
      </c>
      <c r="H16" s="115">
        <f>IF(H$6=0,0,VLOOKUP($A16,'base (2)'!$A:$P,H$6+4,FALSE))</f>
        <v>35</v>
      </c>
      <c r="I16" s="115">
        <f>IF(I$6=0,0,VLOOKUP($A16,'base (2)'!$A:$P,I$6+4,FALSE))</f>
        <v>35</v>
      </c>
      <c r="J16" s="115">
        <f>IF(J$6=0,0,VLOOKUP($A16,'base (2)'!$A:$P,J$6+4,FALSE))</f>
        <v>20</v>
      </c>
      <c r="K16" s="115">
        <f>IF(K$6=0,0,VLOOKUP($A16,'base (2)'!$A:$P,K$6+4,FALSE))</f>
        <v>0</v>
      </c>
      <c r="L16" s="115">
        <f>IF(L$6=0,0,VLOOKUP($A16,'base (2)'!$A:$P,L$6+4,FALSE))</f>
        <v>0</v>
      </c>
      <c r="M16" s="115">
        <f>IF(M$6=0,0,VLOOKUP($A16,'base (2)'!$A:$P,M$6+4,FALSE))</f>
        <v>0</v>
      </c>
      <c r="N16" s="115">
        <f>IF(N$6=0,0,VLOOKUP($A16,'base (2)'!$A:$P,N$6+4,FALSE))</f>
        <v>0</v>
      </c>
      <c r="O16" s="115">
        <f>IF(O$6=0,0,VLOOKUP($A16,'base (2)'!$A:$P,O$6+4,FALSE))</f>
        <v>0</v>
      </c>
      <c r="P16" s="115">
        <f>IF(P$6=0,0,VLOOKUP($A16,'base (2)'!$A:$P,P$6+4,FALSE))</f>
        <v>0</v>
      </c>
      <c r="Q16" s="116">
        <f>IF(Q$6=0,0,VLOOKUP($A16,'base (2)'!$A:$P,Q$6+4,FALSE))</f>
        <v>0</v>
      </c>
      <c r="R16" s="117"/>
      <c r="S16" s="118"/>
      <c r="T16" s="119">
        <f t="shared" si="3"/>
        <v>0</v>
      </c>
      <c r="W16" s="2">
        <f t="shared" si="4"/>
        <v>100</v>
      </c>
    </row>
    <row r="17" spans="1:23" hidden="1" x14ac:dyDescent="0.2">
      <c r="A17" s="4" t="str">
        <f t="shared" si="5"/>
        <v>5|9</v>
      </c>
      <c r="B17" s="120" t="s">
        <v>69</v>
      </c>
      <c r="C17" s="112" t="s">
        <v>70</v>
      </c>
      <c r="D17" s="113"/>
      <c r="E17" s="114">
        <v>6</v>
      </c>
      <c r="F17" s="115">
        <f>IF(E$6&lt;3,0,IF(F$6=0,0,VLOOKUP($A17,'base (2)'!$A:$P,F$6+4,FALSE)))</f>
        <v>5</v>
      </c>
      <c r="G17" s="115">
        <f>IF(E$6&lt;3,0,IF(G$6=0,0,VLOOKUP($A17,'base (2)'!$A:$P,G$6+4,FALSE)))</f>
        <v>25</v>
      </c>
      <c r="H17" s="115">
        <f>IF(H$6=0,0,VLOOKUP($A17,'base (2)'!$A:$P,H$6+4,FALSE))</f>
        <v>25</v>
      </c>
      <c r="I17" s="115">
        <f>IF(I$6=0,0,VLOOKUP($A17,'base (2)'!$A:$P,I$6+4,FALSE))</f>
        <v>25</v>
      </c>
      <c r="J17" s="115">
        <f>IF(J$6=0,0,VLOOKUP($A17,'base (2)'!$A:$P,J$6+4,FALSE))</f>
        <v>20</v>
      </c>
      <c r="K17" s="115">
        <f>IF(K$6=0,0,VLOOKUP($A17,'base (2)'!$A:$P,K$6+4,FALSE))</f>
        <v>0</v>
      </c>
      <c r="L17" s="115">
        <f>IF(L$6=0,0,VLOOKUP($A17,'base (2)'!$A:$P,L$6+4,FALSE))</f>
        <v>0</v>
      </c>
      <c r="M17" s="115">
        <f>IF(M$6=0,0,VLOOKUP($A17,'base (2)'!$A:$P,M$6+4,FALSE))</f>
        <v>0</v>
      </c>
      <c r="N17" s="115">
        <f>IF(N$6=0,0,VLOOKUP($A17,'base (2)'!$A:$P,N$6+4,FALSE))</f>
        <v>0</v>
      </c>
      <c r="O17" s="115">
        <f>IF(O$6=0,0,VLOOKUP($A17,'base (2)'!$A:$P,O$6+4,FALSE))</f>
        <v>0</v>
      </c>
      <c r="P17" s="115">
        <f>IF(P$6=0,0,VLOOKUP($A17,'base (2)'!$A:$P,P$6+4,FALSE))</f>
        <v>0</v>
      </c>
      <c r="Q17" s="116">
        <f>IF(Q$6=0,0,VLOOKUP($A17,'base (2)'!$A:$P,Q$6+4,FALSE))</f>
        <v>0</v>
      </c>
      <c r="R17" s="117"/>
      <c r="S17" s="118"/>
      <c r="T17" s="119">
        <f t="shared" si="3"/>
        <v>0</v>
      </c>
      <c r="W17" s="2">
        <f t="shared" si="4"/>
        <v>100</v>
      </c>
    </row>
    <row r="18" spans="1:23" x14ac:dyDescent="0.2">
      <c r="A18" s="4" t="str">
        <f t="shared" si="5"/>
        <v>5|10</v>
      </c>
      <c r="B18" s="120" t="s">
        <v>71</v>
      </c>
      <c r="C18" s="112" t="s">
        <v>64</v>
      </c>
      <c r="D18" s="113"/>
      <c r="E18" s="114"/>
      <c r="F18" s="115">
        <f>IF(E$6&lt;3,0,IF(F$6=0,0,VLOOKUP($A18,'base (2)'!$A:$P,F$6+4,FALSE)))</f>
        <v>25</v>
      </c>
      <c r="G18" s="115">
        <f>IF(E$6&lt;3,0,IF(G$6=0,0,VLOOKUP($A18,'base (2)'!$A:$P,G$6+4,FALSE)))</f>
        <v>30</v>
      </c>
      <c r="H18" s="115">
        <f>IF(H$6=0,0,VLOOKUP($A18,'base (2)'!$A:$P,H$6+4,FALSE))</f>
        <v>30</v>
      </c>
      <c r="I18" s="115">
        <f>IF(I$6=0,0,VLOOKUP($A18,'base (2)'!$A:$P,I$6+4,FALSE))</f>
        <v>15</v>
      </c>
      <c r="J18" s="115">
        <f>IF(J$6=0,0,VLOOKUP($A18,'base (2)'!$A:$P,J$6+4,FALSE))</f>
        <v>0</v>
      </c>
      <c r="K18" s="115">
        <f>IF(K$6=0,0,VLOOKUP($A18,'base (2)'!$A:$P,K$6+4,FALSE))</f>
        <v>0</v>
      </c>
      <c r="L18" s="115">
        <f>IF(L$6=0,0,VLOOKUP($A18,'base (2)'!$A:$P,L$6+4,FALSE))</f>
        <v>0</v>
      </c>
      <c r="M18" s="115">
        <f>IF(M$6=0,0,VLOOKUP($A18,'base (2)'!$A:$P,M$6+4,FALSE))</f>
        <v>0</v>
      </c>
      <c r="N18" s="115">
        <f>IF(N$6=0,0,VLOOKUP($A18,'base (2)'!$A:$P,N$6+4,FALSE))</f>
        <v>0</v>
      </c>
      <c r="O18" s="115">
        <f>IF(O$6=0,0,VLOOKUP($A18,'base (2)'!$A:$P,O$6+4,FALSE))</f>
        <v>0</v>
      </c>
      <c r="P18" s="115">
        <f>IF(P$6=0,0,VLOOKUP($A18,'base (2)'!$A:$P,P$6+4,FALSE))</f>
        <v>0</v>
      </c>
      <c r="Q18" s="116">
        <f>IF(Q$6=0,0,VLOOKUP($A18,'base (2)'!$A:$P,Q$6+4,FALSE))</f>
        <v>0</v>
      </c>
      <c r="R18" s="117"/>
      <c r="S18" s="118">
        <v>516785.30999999994</v>
      </c>
      <c r="T18" s="119">
        <f t="shared" si="3"/>
        <v>39.35016337711118</v>
      </c>
      <c r="W18" s="2">
        <f t="shared" si="4"/>
        <v>100</v>
      </c>
    </row>
    <row r="19" spans="1:23" x14ac:dyDescent="0.2">
      <c r="A19" s="4" t="str">
        <f t="shared" si="5"/>
        <v>5|11</v>
      </c>
      <c r="B19" s="120" t="s">
        <v>78</v>
      </c>
      <c r="C19" s="112" t="s">
        <v>92</v>
      </c>
      <c r="D19" s="113"/>
      <c r="E19" s="114"/>
      <c r="F19" s="115">
        <f>IF(E$6&lt;3,0,IF(F$6=0,0,VLOOKUP($A19,'base (2)'!$A:$P,F$6+4,FALSE)))</f>
        <v>7</v>
      </c>
      <c r="G19" s="115">
        <f>IF(E$6&lt;3,0,IF(G$6=0,0,VLOOKUP($A19,'base (2)'!$A:$P,G$6+4,FALSE)))</f>
        <v>21</v>
      </c>
      <c r="H19" s="115">
        <f>IF(H$6=0,0,VLOOKUP($A19,'base (2)'!$A:$P,H$6+4,FALSE))</f>
        <v>27</v>
      </c>
      <c r="I19" s="115">
        <f>IF(I$6=0,0,VLOOKUP($A19,'base (2)'!$A:$P,I$6+4,FALSE))</f>
        <v>28</v>
      </c>
      <c r="J19" s="115">
        <f>IF(J$6=0,0,VLOOKUP($A19,'base (2)'!$A:$P,J$6+4,FALSE))</f>
        <v>17</v>
      </c>
      <c r="K19" s="115">
        <f>IF(K$6=0,0,VLOOKUP($A19,'base (2)'!$A:$P,K$6+4,FALSE))</f>
        <v>0</v>
      </c>
      <c r="L19" s="115">
        <f>IF(L$6=0,0,VLOOKUP($A19,'base (2)'!$A:$P,L$6+4,FALSE))</f>
        <v>0</v>
      </c>
      <c r="M19" s="115">
        <f>IF(M$6=0,0,VLOOKUP($A19,'base (2)'!$A:$P,M$6+4,FALSE))</f>
        <v>0</v>
      </c>
      <c r="N19" s="115">
        <f>IF(N$6=0,0,VLOOKUP($A19,'base (2)'!$A:$P,N$6+4,FALSE))</f>
        <v>0</v>
      </c>
      <c r="O19" s="115">
        <f>IF(O$6=0,0,VLOOKUP($A19,'base (2)'!$A:$P,O$6+4,FALSE))</f>
        <v>0</v>
      </c>
      <c r="P19" s="115">
        <f>IF(P$6=0,0,VLOOKUP($A19,'base (2)'!$A:$P,P$6+4,FALSE))</f>
        <v>0</v>
      </c>
      <c r="Q19" s="116">
        <f>IF(Q$6=0,0,VLOOKUP($A19,'base (2)'!$A:$P,Q$6+4,FALSE))</f>
        <v>0</v>
      </c>
      <c r="R19" s="117"/>
      <c r="S19" s="118">
        <v>17337.900000000001</v>
      </c>
      <c r="T19" s="119">
        <f t="shared" si="3"/>
        <v>1.3201791622444068</v>
      </c>
      <c r="W19" s="2">
        <f t="shared" si="4"/>
        <v>100</v>
      </c>
    </row>
    <row r="20" spans="1:23" ht="13.5" thickBot="1" x14ac:dyDescent="0.25">
      <c r="A20" s="2"/>
      <c r="B20" s="121"/>
      <c r="C20" s="122"/>
      <c r="D20" s="122"/>
      <c r="E20" s="122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4"/>
      <c r="T20" s="125"/>
    </row>
    <row r="21" spans="1:23" ht="14.25" thickTop="1" thickBot="1" x14ac:dyDescent="0.25">
      <c r="A21" s="2"/>
      <c r="B21" s="126"/>
      <c r="C21" s="127" t="s">
        <v>126</v>
      </c>
      <c r="D21" s="127" t="s">
        <v>126</v>
      </c>
      <c r="E21" s="128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30">
        <f>SUM(S9:S20)</f>
        <v>1313299.0199999998</v>
      </c>
      <c r="T21" s="131">
        <f>SUM(T9:T19)</f>
        <v>100</v>
      </c>
    </row>
    <row r="22" spans="1:23" ht="18.75" thickTop="1" x14ac:dyDescent="0.25">
      <c r="A22" s="2"/>
      <c r="B22" s="132" t="s">
        <v>127</v>
      </c>
      <c r="C22" s="133"/>
      <c r="D22" s="133"/>
      <c r="E22" s="133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5"/>
    </row>
    <row r="23" spans="1:23" ht="13.5" thickBot="1" x14ac:dyDescent="0.25">
      <c r="A23" s="2"/>
      <c r="B23" s="98" t="s">
        <v>122</v>
      </c>
      <c r="C23" s="104"/>
      <c r="D23" s="104"/>
      <c r="E23" s="104"/>
      <c r="F23" s="136" t="s">
        <v>128</v>
      </c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7"/>
      <c r="R23" s="94" t="s">
        <v>129</v>
      </c>
      <c r="S23" s="138" t="s">
        <v>74</v>
      </c>
      <c r="T23" s="139" t="s">
        <v>120</v>
      </c>
    </row>
    <row r="24" spans="1:23" ht="13.5" thickTop="1" x14ac:dyDescent="0.2">
      <c r="A24" s="2"/>
      <c r="B24" s="140"/>
      <c r="C24" s="141"/>
      <c r="D24" s="142"/>
      <c r="E24" s="142"/>
      <c r="F24" s="143">
        <f t="shared" ref="F24:Q24" si="6">F6</f>
        <v>1</v>
      </c>
      <c r="G24" s="143">
        <f t="shared" si="6"/>
        <v>2</v>
      </c>
      <c r="H24" s="143">
        <f t="shared" si="6"/>
        <v>3</v>
      </c>
      <c r="I24" s="143">
        <f t="shared" si="6"/>
        <v>4</v>
      </c>
      <c r="J24" s="143">
        <f t="shared" si="6"/>
        <v>5</v>
      </c>
      <c r="K24" s="143">
        <f t="shared" si="6"/>
        <v>0</v>
      </c>
      <c r="L24" s="143">
        <f t="shared" si="6"/>
        <v>0</v>
      </c>
      <c r="M24" s="143">
        <f t="shared" si="6"/>
        <v>0</v>
      </c>
      <c r="N24" s="143">
        <f t="shared" si="6"/>
        <v>0</v>
      </c>
      <c r="O24" s="143">
        <f t="shared" si="6"/>
        <v>0</v>
      </c>
      <c r="P24" s="143">
        <f t="shared" si="6"/>
        <v>0</v>
      </c>
      <c r="Q24" s="144">
        <f t="shared" si="6"/>
        <v>0</v>
      </c>
      <c r="R24" s="145" t="s">
        <v>130</v>
      </c>
      <c r="S24" s="146" t="s">
        <v>122</v>
      </c>
      <c r="T24" s="147" t="s">
        <v>122</v>
      </c>
    </row>
    <row r="25" spans="1:23" x14ac:dyDescent="0.2">
      <c r="A25" s="2"/>
      <c r="B25" s="148" t="s">
        <v>131</v>
      </c>
      <c r="C25" s="149" t="s">
        <v>65</v>
      </c>
      <c r="D25" s="150" t="s">
        <v>132</v>
      </c>
      <c r="E25" s="151" t="s">
        <v>133</v>
      </c>
      <c r="F25" s="152">
        <f t="shared" ref="F25:Q25" si="7">((F9/100)*$S$9)*$T$2</f>
        <v>3024.5175999598332</v>
      </c>
      <c r="G25" s="152">
        <f t="shared" si="7"/>
        <v>2268.3881999698747</v>
      </c>
      <c r="H25" s="152">
        <f t="shared" si="7"/>
        <v>1890.3234999748959</v>
      </c>
      <c r="I25" s="152">
        <f t="shared" si="7"/>
        <v>378.06469999497915</v>
      </c>
      <c r="J25" s="152">
        <f t="shared" si="7"/>
        <v>0</v>
      </c>
      <c r="K25" s="152">
        <f t="shared" si="7"/>
        <v>0</v>
      </c>
      <c r="L25" s="152">
        <f t="shared" si="7"/>
        <v>0</v>
      </c>
      <c r="M25" s="152">
        <f t="shared" si="7"/>
        <v>0</v>
      </c>
      <c r="N25" s="152">
        <f t="shared" si="7"/>
        <v>0</v>
      </c>
      <c r="O25" s="152">
        <f t="shared" si="7"/>
        <v>0</v>
      </c>
      <c r="P25" s="152">
        <f t="shared" si="7"/>
        <v>0</v>
      </c>
      <c r="Q25" s="153">
        <f t="shared" si="7"/>
        <v>0</v>
      </c>
      <c r="R25" s="154">
        <f>COUNTIF(F25:Q25,"&gt;0")</f>
        <v>4</v>
      </c>
      <c r="S25" s="155">
        <f t="shared" ref="S25:S46" si="8">SUM(F25:Q25)</f>
        <v>7561.2939998995826</v>
      </c>
      <c r="T25" s="156">
        <f t="shared" ref="T25:T46" si="9">IF($S$51=0,0,(S25/$S$51))</f>
        <v>5.7574808819240439E-3</v>
      </c>
    </row>
    <row r="26" spans="1:23" x14ac:dyDescent="0.2">
      <c r="A26" s="2"/>
      <c r="B26" s="148" t="s">
        <v>134</v>
      </c>
      <c r="C26" s="157"/>
      <c r="D26" s="150" t="s">
        <v>135</v>
      </c>
      <c r="E26" s="151" t="s">
        <v>133</v>
      </c>
      <c r="F26" s="152">
        <f>((F9/100)*$S$9)*T3</f>
        <v>3595.6424000401671</v>
      </c>
      <c r="G26" s="152">
        <f t="shared" ref="G26:Q26" si="10">((G9/100)*$S$9)*$T$3</f>
        <v>2696.7318000301248</v>
      </c>
      <c r="H26" s="152">
        <f t="shared" si="10"/>
        <v>2247.2765000251043</v>
      </c>
      <c r="I26" s="152">
        <f t="shared" si="10"/>
        <v>449.45530000502089</v>
      </c>
      <c r="J26" s="152">
        <f t="shared" si="10"/>
        <v>0</v>
      </c>
      <c r="K26" s="152">
        <f t="shared" si="10"/>
        <v>0</v>
      </c>
      <c r="L26" s="152">
        <f t="shared" si="10"/>
        <v>0</v>
      </c>
      <c r="M26" s="152">
        <f t="shared" si="10"/>
        <v>0</v>
      </c>
      <c r="N26" s="152">
        <f t="shared" si="10"/>
        <v>0</v>
      </c>
      <c r="O26" s="152">
        <f t="shared" si="10"/>
        <v>0</v>
      </c>
      <c r="P26" s="152">
        <f t="shared" si="10"/>
        <v>0</v>
      </c>
      <c r="Q26" s="153">
        <f t="shared" si="10"/>
        <v>0</v>
      </c>
      <c r="R26" s="158">
        <f t="shared" ref="R26:R46" si="11">COUNTIF(F26:Q26,"&gt;0")</f>
        <v>4</v>
      </c>
      <c r="S26" s="155">
        <f t="shared" si="8"/>
        <v>8989.1060001004153</v>
      </c>
      <c r="T26" s="156">
        <f t="shared" si="9"/>
        <v>6.844675784575256E-3</v>
      </c>
      <c r="U26" s="159"/>
    </row>
    <row r="27" spans="1:23" x14ac:dyDescent="0.2">
      <c r="A27" s="2"/>
      <c r="B27" s="148" t="s">
        <v>136</v>
      </c>
      <c r="C27" s="160" t="s">
        <v>61</v>
      </c>
      <c r="D27" s="151" t="s">
        <v>132</v>
      </c>
      <c r="E27" s="151" t="s">
        <v>133</v>
      </c>
      <c r="F27" s="152">
        <f t="shared" ref="F27:Q27" si="12">((F10/100)*$S$10)*$T$2</f>
        <v>2557.4300664596553</v>
      </c>
      <c r="G27" s="152">
        <f t="shared" si="12"/>
        <v>2557.4300664596553</v>
      </c>
      <c r="H27" s="152">
        <f t="shared" si="12"/>
        <v>2557.4300664596553</v>
      </c>
      <c r="I27" s="152">
        <f t="shared" si="12"/>
        <v>852.47668881988511</v>
      </c>
      <c r="J27" s="152">
        <f t="shared" si="12"/>
        <v>0</v>
      </c>
      <c r="K27" s="152">
        <f t="shared" si="12"/>
        <v>0</v>
      </c>
      <c r="L27" s="152">
        <f t="shared" si="12"/>
        <v>0</v>
      </c>
      <c r="M27" s="152">
        <f t="shared" si="12"/>
        <v>0</v>
      </c>
      <c r="N27" s="152">
        <f t="shared" si="12"/>
        <v>0</v>
      </c>
      <c r="O27" s="152">
        <f t="shared" si="12"/>
        <v>0</v>
      </c>
      <c r="P27" s="152">
        <f t="shared" si="12"/>
        <v>0</v>
      </c>
      <c r="Q27" s="153">
        <f t="shared" si="12"/>
        <v>0</v>
      </c>
      <c r="R27" s="158">
        <f t="shared" si="11"/>
        <v>4</v>
      </c>
      <c r="S27" s="155">
        <f t="shared" si="8"/>
        <v>8524.7668881988502</v>
      </c>
      <c r="T27" s="156">
        <f t="shared" si="9"/>
        <v>6.491108847548558E-3</v>
      </c>
    </row>
    <row r="28" spans="1:23" x14ac:dyDescent="0.2">
      <c r="A28" s="2"/>
      <c r="B28" s="148" t="s">
        <v>137</v>
      </c>
      <c r="C28" s="161"/>
      <c r="D28" s="151" t="s">
        <v>135</v>
      </c>
      <c r="E28" s="151" t="s">
        <v>133</v>
      </c>
      <c r="F28" s="152">
        <f t="shared" ref="F28:Q28" si="13">((F10/100)*$S$10)*$T$3</f>
        <v>3040.3539335403439</v>
      </c>
      <c r="G28" s="152">
        <f t="shared" si="13"/>
        <v>3040.3539335403439</v>
      </c>
      <c r="H28" s="152">
        <f t="shared" si="13"/>
        <v>3040.3539335403439</v>
      </c>
      <c r="I28" s="152">
        <f t="shared" si="13"/>
        <v>1013.4513111801147</v>
      </c>
      <c r="J28" s="152">
        <f t="shared" si="13"/>
        <v>0</v>
      </c>
      <c r="K28" s="152">
        <f t="shared" si="13"/>
        <v>0</v>
      </c>
      <c r="L28" s="152">
        <f t="shared" si="13"/>
        <v>0</v>
      </c>
      <c r="M28" s="152">
        <f t="shared" si="13"/>
        <v>0</v>
      </c>
      <c r="N28" s="152">
        <f t="shared" si="13"/>
        <v>0</v>
      </c>
      <c r="O28" s="152">
        <f t="shared" si="13"/>
        <v>0</v>
      </c>
      <c r="P28" s="152">
        <f t="shared" si="13"/>
        <v>0</v>
      </c>
      <c r="Q28" s="153">
        <f t="shared" si="13"/>
        <v>0</v>
      </c>
      <c r="R28" s="158">
        <f t="shared" si="11"/>
        <v>4</v>
      </c>
      <c r="S28" s="155">
        <f t="shared" si="8"/>
        <v>10134.513111801147</v>
      </c>
      <c r="T28" s="156">
        <f t="shared" si="9"/>
        <v>7.7168359661161905E-3</v>
      </c>
      <c r="U28" s="159"/>
    </row>
    <row r="29" spans="1:23" x14ac:dyDescent="0.2">
      <c r="A29" s="2"/>
      <c r="B29" s="148" t="s">
        <v>138</v>
      </c>
      <c r="C29" s="160" t="s">
        <v>66</v>
      </c>
      <c r="D29" s="151" t="s">
        <v>132</v>
      </c>
      <c r="E29" s="151" t="s">
        <v>133</v>
      </c>
      <c r="F29" s="152">
        <f t="shared" ref="F29:Q29" si="14">((F11/100)*$S$11)*$T$2</f>
        <v>7885.948015098651</v>
      </c>
      <c r="G29" s="152">
        <f t="shared" si="14"/>
        <v>23657.844045295948</v>
      </c>
      <c r="H29" s="152">
        <f t="shared" si="14"/>
        <v>23657.844045295948</v>
      </c>
      <c r="I29" s="152">
        <f t="shared" si="14"/>
        <v>19714.870037746623</v>
      </c>
      <c r="J29" s="152">
        <f t="shared" si="14"/>
        <v>3942.9740075493255</v>
      </c>
      <c r="K29" s="152">
        <f t="shared" si="14"/>
        <v>0</v>
      </c>
      <c r="L29" s="152">
        <f t="shared" si="14"/>
        <v>0</v>
      </c>
      <c r="M29" s="152">
        <f t="shared" si="14"/>
        <v>0</v>
      </c>
      <c r="N29" s="152">
        <f t="shared" si="14"/>
        <v>0</v>
      </c>
      <c r="O29" s="152">
        <f t="shared" si="14"/>
        <v>0</v>
      </c>
      <c r="P29" s="152">
        <f t="shared" si="14"/>
        <v>0</v>
      </c>
      <c r="Q29" s="153">
        <f t="shared" si="14"/>
        <v>0</v>
      </c>
      <c r="R29" s="158">
        <f t="shared" si="11"/>
        <v>5</v>
      </c>
      <c r="S29" s="155">
        <f t="shared" si="8"/>
        <v>78859.480150986506</v>
      </c>
      <c r="T29" s="156">
        <f t="shared" si="9"/>
        <v>6.0046858293541179E-2</v>
      </c>
    </row>
    <row r="30" spans="1:23" x14ac:dyDescent="0.2">
      <c r="A30" s="2"/>
      <c r="B30" s="148" t="s">
        <v>139</v>
      </c>
      <c r="C30" s="161"/>
      <c r="D30" s="151" t="s">
        <v>135</v>
      </c>
      <c r="E30" s="151" t="s">
        <v>133</v>
      </c>
      <c r="F30" s="152">
        <f t="shared" ref="F30:Q30" si="15">((F11/100)*$S$11)*$T$3</f>
        <v>9375.0649849013516</v>
      </c>
      <c r="G30" s="152">
        <f t="shared" si="15"/>
        <v>28125.194954704046</v>
      </c>
      <c r="H30" s="152">
        <f t="shared" si="15"/>
        <v>28125.194954704046</v>
      </c>
      <c r="I30" s="152">
        <f t="shared" si="15"/>
        <v>23437.662462253375</v>
      </c>
      <c r="J30" s="152">
        <f t="shared" si="15"/>
        <v>4687.5324924506758</v>
      </c>
      <c r="K30" s="152">
        <f t="shared" si="15"/>
        <v>0</v>
      </c>
      <c r="L30" s="152">
        <f t="shared" si="15"/>
        <v>0</v>
      </c>
      <c r="M30" s="152">
        <f t="shared" si="15"/>
        <v>0</v>
      </c>
      <c r="N30" s="152">
        <f t="shared" si="15"/>
        <v>0</v>
      </c>
      <c r="O30" s="152">
        <f t="shared" si="15"/>
        <v>0</v>
      </c>
      <c r="P30" s="152">
        <f t="shared" si="15"/>
        <v>0</v>
      </c>
      <c r="Q30" s="153">
        <f t="shared" si="15"/>
        <v>0</v>
      </c>
      <c r="R30" s="158">
        <f t="shared" si="11"/>
        <v>5</v>
      </c>
      <c r="S30" s="155">
        <f t="shared" si="8"/>
        <v>93750.649849013484</v>
      </c>
      <c r="T30" s="156">
        <f t="shared" si="9"/>
        <v>7.1385608624769614E-2</v>
      </c>
      <c r="U30" s="159"/>
    </row>
    <row r="31" spans="1:23" x14ac:dyDescent="0.2">
      <c r="A31" s="2"/>
      <c r="B31" s="148" t="s">
        <v>140</v>
      </c>
      <c r="C31" s="160" t="s">
        <v>62</v>
      </c>
      <c r="D31" s="151" t="s">
        <v>132</v>
      </c>
      <c r="E31" s="151" t="s">
        <v>133</v>
      </c>
      <c r="F31" s="152">
        <f>((F12/100)*$S$12)*T2</f>
        <v>0</v>
      </c>
      <c r="G31" s="152">
        <f t="shared" ref="G31:Q31" si="16">((G12/100)*$S$12)*$T$2</f>
        <v>20528.493807906751</v>
      </c>
      <c r="H31" s="152">
        <f t="shared" si="16"/>
        <v>41056.987615813501</v>
      </c>
      <c r="I31" s="152">
        <f t="shared" si="16"/>
        <v>41056.987615813501</v>
      </c>
      <c r="J31" s="152">
        <f t="shared" si="16"/>
        <v>34214.156346511249</v>
      </c>
      <c r="K31" s="152">
        <f t="shared" si="16"/>
        <v>0</v>
      </c>
      <c r="L31" s="152">
        <f t="shared" si="16"/>
        <v>0</v>
      </c>
      <c r="M31" s="152">
        <f t="shared" si="16"/>
        <v>0</v>
      </c>
      <c r="N31" s="152">
        <f t="shared" si="16"/>
        <v>0</v>
      </c>
      <c r="O31" s="152">
        <f t="shared" si="16"/>
        <v>0</v>
      </c>
      <c r="P31" s="152">
        <f t="shared" si="16"/>
        <v>0</v>
      </c>
      <c r="Q31" s="153">
        <f t="shared" si="16"/>
        <v>0</v>
      </c>
      <c r="R31" s="158">
        <f t="shared" si="11"/>
        <v>4</v>
      </c>
      <c r="S31" s="155">
        <f t="shared" si="8"/>
        <v>136856.62538604499</v>
      </c>
      <c r="T31" s="156">
        <f t="shared" si="9"/>
        <v>0.10420827496394917</v>
      </c>
    </row>
    <row r="32" spans="1:23" x14ac:dyDescent="0.2">
      <c r="A32" s="2"/>
      <c r="B32" s="148" t="s">
        <v>141</v>
      </c>
      <c r="C32" s="161"/>
      <c r="D32" s="151" t="s">
        <v>135</v>
      </c>
      <c r="E32" s="151" t="s">
        <v>133</v>
      </c>
      <c r="F32" s="152">
        <f t="shared" ref="F32:Q32" si="17">((F12/100)*$S$12)*$T$3</f>
        <v>0</v>
      </c>
      <c r="G32" s="152">
        <f t="shared" si="17"/>
        <v>24404.924192093244</v>
      </c>
      <c r="H32" s="152">
        <f t="shared" si="17"/>
        <v>48809.848384186487</v>
      </c>
      <c r="I32" s="152">
        <f t="shared" si="17"/>
        <v>48809.848384186487</v>
      </c>
      <c r="J32" s="152">
        <f t="shared" si="17"/>
        <v>40674.873653488743</v>
      </c>
      <c r="K32" s="152">
        <f t="shared" si="17"/>
        <v>0</v>
      </c>
      <c r="L32" s="152">
        <f t="shared" si="17"/>
        <v>0</v>
      </c>
      <c r="M32" s="152">
        <f t="shared" si="17"/>
        <v>0</v>
      </c>
      <c r="N32" s="152">
        <f t="shared" si="17"/>
        <v>0</v>
      </c>
      <c r="O32" s="152">
        <f t="shared" si="17"/>
        <v>0</v>
      </c>
      <c r="P32" s="152">
        <f t="shared" si="17"/>
        <v>0</v>
      </c>
      <c r="Q32" s="153">
        <f t="shared" si="17"/>
        <v>0</v>
      </c>
      <c r="R32" s="158">
        <f t="shared" si="11"/>
        <v>4</v>
      </c>
      <c r="S32" s="155">
        <f t="shared" si="8"/>
        <v>162699.49461395497</v>
      </c>
      <c r="T32" s="156">
        <f t="shared" si="9"/>
        <v>0.1238861006794591</v>
      </c>
      <c r="U32" s="159"/>
    </row>
    <row r="33" spans="1:21" x14ac:dyDescent="0.2">
      <c r="A33" s="2"/>
      <c r="B33" s="148" t="s">
        <v>142</v>
      </c>
      <c r="C33" s="160" t="s">
        <v>63</v>
      </c>
      <c r="D33" s="151" t="s">
        <v>132</v>
      </c>
      <c r="E33" s="151" t="s">
        <v>133</v>
      </c>
      <c r="F33" s="152">
        <f t="shared" ref="F33:Q33" si="18">((F13/100)*$S$13)*$T$2</f>
        <v>0</v>
      </c>
      <c r="G33" s="152">
        <f t="shared" si="18"/>
        <v>8864.7838936177704</v>
      </c>
      <c r="H33" s="152">
        <f t="shared" si="18"/>
        <v>12410.697451064878</v>
      </c>
      <c r="I33" s="152">
        <f t="shared" si="18"/>
        <v>12410.697451064878</v>
      </c>
      <c r="J33" s="152">
        <f t="shared" si="18"/>
        <v>1772.9567787235542</v>
      </c>
      <c r="K33" s="152">
        <f t="shared" si="18"/>
        <v>0</v>
      </c>
      <c r="L33" s="152">
        <f t="shared" si="18"/>
        <v>0</v>
      </c>
      <c r="M33" s="152">
        <f t="shared" si="18"/>
        <v>0</v>
      </c>
      <c r="N33" s="152">
        <f t="shared" si="18"/>
        <v>0</v>
      </c>
      <c r="O33" s="152">
        <f t="shared" si="18"/>
        <v>0</v>
      </c>
      <c r="P33" s="152">
        <f t="shared" si="18"/>
        <v>0</v>
      </c>
      <c r="Q33" s="153">
        <f t="shared" si="18"/>
        <v>0</v>
      </c>
      <c r="R33" s="158">
        <f t="shared" si="11"/>
        <v>4</v>
      </c>
      <c r="S33" s="155">
        <f t="shared" si="8"/>
        <v>35459.135574471082</v>
      </c>
      <c r="T33" s="156">
        <f t="shared" si="9"/>
        <v>2.7000047235602963E-2</v>
      </c>
    </row>
    <row r="34" spans="1:21" x14ac:dyDescent="0.2">
      <c r="A34" s="2"/>
      <c r="B34" s="148" t="s">
        <v>143</v>
      </c>
      <c r="C34" s="161"/>
      <c r="D34" s="151" t="s">
        <v>135</v>
      </c>
      <c r="E34" s="151" t="s">
        <v>133</v>
      </c>
      <c r="F34" s="152">
        <f t="shared" ref="F34:Q34" si="19">((F13/100)*$S$13)*$T$3</f>
        <v>0</v>
      </c>
      <c r="G34" s="152">
        <f t="shared" si="19"/>
        <v>10538.736106382228</v>
      </c>
      <c r="H34" s="152">
        <f t="shared" si="19"/>
        <v>14754.23054893512</v>
      </c>
      <c r="I34" s="152">
        <f t="shared" si="19"/>
        <v>14754.23054893512</v>
      </c>
      <c r="J34" s="152">
        <f t="shared" si="19"/>
        <v>2107.747221276446</v>
      </c>
      <c r="K34" s="152">
        <f t="shared" si="19"/>
        <v>0</v>
      </c>
      <c r="L34" s="152">
        <f t="shared" si="19"/>
        <v>0</v>
      </c>
      <c r="M34" s="152">
        <f t="shared" si="19"/>
        <v>0</v>
      </c>
      <c r="N34" s="152">
        <f t="shared" si="19"/>
        <v>0</v>
      </c>
      <c r="O34" s="152">
        <f t="shared" si="19"/>
        <v>0</v>
      </c>
      <c r="P34" s="152">
        <f t="shared" si="19"/>
        <v>0</v>
      </c>
      <c r="Q34" s="153">
        <f t="shared" si="19"/>
        <v>0</v>
      </c>
      <c r="R34" s="158">
        <f t="shared" si="11"/>
        <v>4</v>
      </c>
      <c r="S34" s="155">
        <f t="shared" si="8"/>
        <v>42154.94442552892</v>
      </c>
      <c r="T34" s="156">
        <f t="shared" si="9"/>
        <v>3.209851205518216E-2</v>
      </c>
      <c r="U34" s="159"/>
    </row>
    <row r="35" spans="1:21" x14ac:dyDescent="0.2">
      <c r="A35" s="2"/>
      <c r="B35" s="148" t="s">
        <v>144</v>
      </c>
      <c r="C35" s="160" t="s">
        <v>209</v>
      </c>
      <c r="D35" s="151" t="s">
        <v>132</v>
      </c>
      <c r="E35" s="151" t="s">
        <v>133</v>
      </c>
      <c r="F35" s="152">
        <f t="shared" ref="F35:Q35" si="20">((F14/100)*$S$14)*$T$2</f>
        <v>0</v>
      </c>
      <c r="G35" s="152">
        <f t="shared" si="20"/>
        <v>4025.6742900790418</v>
      </c>
      <c r="H35" s="152">
        <f t="shared" si="20"/>
        <v>32205.394320632335</v>
      </c>
      <c r="I35" s="152">
        <f t="shared" si="20"/>
        <v>24154.045740474252</v>
      </c>
      <c r="J35" s="152">
        <f t="shared" si="20"/>
        <v>20128.371450395211</v>
      </c>
      <c r="K35" s="152">
        <f t="shared" si="20"/>
        <v>0</v>
      </c>
      <c r="L35" s="152">
        <f t="shared" si="20"/>
        <v>0</v>
      </c>
      <c r="M35" s="152">
        <f t="shared" si="20"/>
        <v>0</v>
      </c>
      <c r="N35" s="152">
        <f t="shared" si="20"/>
        <v>0</v>
      </c>
      <c r="O35" s="152">
        <f t="shared" si="20"/>
        <v>0</v>
      </c>
      <c r="P35" s="152">
        <f t="shared" si="20"/>
        <v>0</v>
      </c>
      <c r="Q35" s="153">
        <f t="shared" si="20"/>
        <v>0</v>
      </c>
      <c r="R35" s="158">
        <f t="shared" si="11"/>
        <v>4</v>
      </c>
      <c r="S35" s="155">
        <f t="shared" si="8"/>
        <v>80513.485801580842</v>
      </c>
      <c r="T35" s="156">
        <f t="shared" si="9"/>
        <v>6.1306286363924066E-2</v>
      </c>
    </row>
    <row r="36" spans="1:21" x14ac:dyDescent="0.2">
      <c r="A36" s="2"/>
      <c r="B36" s="148" t="s">
        <v>145</v>
      </c>
      <c r="C36" s="161"/>
      <c r="D36" s="151" t="s">
        <v>135</v>
      </c>
      <c r="E36" s="151" t="s">
        <v>133</v>
      </c>
      <c r="F36" s="152">
        <f t="shared" ref="F36:Q36" si="21">((F14/100)*$S$14)*$T$3</f>
        <v>0</v>
      </c>
      <c r="G36" s="152">
        <f t="shared" si="21"/>
        <v>4785.8492099209589</v>
      </c>
      <c r="H36" s="152">
        <f t="shared" si="21"/>
        <v>38286.793679367671</v>
      </c>
      <c r="I36" s="152">
        <f t="shared" si="21"/>
        <v>28715.095259525755</v>
      </c>
      <c r="J36" s="152">
        <f t="shared" si="21"/>
        <v>23929.246049604793</v>
      </c>
      <c r="K36" s="152">
        <f t="shared" si="21"/>
        <v>0</v>
      </c>
      <c r="L36" s="152">
        <f t="shared" si="21"/>
        <v>0</v>
      </c>
      <c r="M36" s="152">
        <f t="shared" si="21"/>
        <v>0</v>
      </c>
      <c r="N36" s="152">
        <f t="shared" si="21"/>
        <v>0</v>
      </c>
      <c r="O36" s="152">
        <f t="shared" si="21"/>
        <v>0</v>
      </c>
      <c r="P36" s="152">
        <f t="shared" si="21"/>
        <v>0</v>
      </c>
      <c r="Q36" s="153">
        <f t="shared" si="21"/>
        <v>0</v>
      </c>
      <c r="R36" s="158">
        <f t="shared" si="11"/>
        <v>4</v>
      </c>
      <c r="S36" s="155">
        <f t="shared" si="8"/>
        <v>95716.984198419173</v>
      </c>
      <c r="T36" s="156">
        <f t="shared" si="9"/>
        <v>7.2882856638710636E-2</v>
      </c>
      <c r="U36" s="159"/>
    </row>
    <row r="37" spans="1:21" x14ac:dyDescent="0.2">
      <c r="A37" s="2"/>
      <c r="B37" s="148" t="s">
        <v>146</v>
      </c>
      <c r="C37" s="160" t="s">
        <v>67</v>
      </c>
      <c r="D37" s="151" t="s">
        <v>132</v>
      </c>
      <c r="E37" s="151" t="s">
        <v>133</v>
      </c>
      <c r="F37" s="152">
        <f t="shared" ref="F37:Q37" si="22">((F15/100)*$S$15)*$T$2</f>
        <v>0</v>
      </c>
      <c r="G37" s="152">
        <f t="shared" si="22"/>
        <v>820.31569626847079</v>
      </c>
      <c r="H37" s="152">
        <f t="shared" si="22"/>
        <v>2871.1049369396474</v>
      </c>
      <c r="I37" s="152">
        <f t="shared" si="22"/>
        <v>2871.1049369396474</v>
      </c>
      <c r="J37" s="152">
        <f t="shared" si="22"/>
        <v>1640.6313925369416</v>
      </c>
      <c r="K37" s="152">
        <f t="shared" si="22"/>
        <v>0</v>
      </c>
      <c r="L37" s="152">
        <f t="shared" si="22"/>
        <v>0</v>
      </c>
      <c r="M37" s="152">
        <f t="shared" si="22"/>
        <v>0</v>
      </c>
      <c r="N37" s="152">
        <f t="shared" si="22"/>
        <v>0</v>
      </c>
      <c r="O37" s="152">
        <f t="shared" si="22"/>
        <v>0</v>
      </c>
      <c r="P37" s="152">
        <f t="shared" si="22"/>
        <v>0</v>
      </c>
      <c r="Q37" s="153">
        <f t="shared" si="22"/>
        <v>0</v>
      </c>
      <c r="R37" s="158">
        <f t="shared" si="11"/>
        <v>4</v>
      </c>
      <c r="S37" s="155">
        <f t="shared" si="8"/>
        <v>8203.1569626847067</v>
      </c>
      <c r="T37" s="156">
        <f t="shared" si="9"/>
        <v>6.2462217954633867E-3</v>
      </c>
    </row>
    <row r="38" spans="1:21" x14ac:dyDescent="0.2">
      <c r="A38" s="2"/>
      <c r="B38" s="148" t="s">
        <v>147</v>
      </c>
      <c r="C38" s="161"/>
      <c r="D38" s="151" t="s">
        <v>135</v>
      </c>
      <c r="E38" s="151" t="s">
        <v>133</v>
      </c>
      <c r="F38" s="152">
        <f t="shared" ref="F38:Q38" si="23">((F15/100)*$S$15)*$T$3</f>
        <v>0</v>
      </c>
      <c r="G38" s="152">
        <f t="shared" si="23"/>
        <v>975.21730373152946</v>
      </c>
      <c r="H38" s="152">
        <f t="shared" si="23"/>
        <v>3413.2605630603521</v>
      </c>
      <c r="I38" s="152">
        <f t="shared" si="23"/>
        <v>3413.2605630603521</v>
      </c>
      <c r="J38" s="152">
        <f t="shared" si="23"/>
        <v>1950.4346074630589</v>
      </c>
      <c r="K38" s="152">
        <f t="shared" si="23"/>
        <v>0</v>
      </c>
      <c r="L38" s="152">
        <f t="shared" si="23"/>
        <v>0</v>
      </c>
      <c r="M38" s="152">
        <f t="shared" si="23"/>
        <v>0</v>
      </c>
      <c r="N38" s="152">
        <f t="shared" si="23"/>
        <v>0</v>
      </c>
      <c r="O38" s="152">
        <f t="shared" si="23"/>
        <v>0</v>
      </c>
      <c r="P38" s="152">
        <f t="shared" si="23"/>
        <v>0</v>
      </c>
      <c r="Q38" s="153">
        <f t="shared" si="23"/>
        <v>0</v>
      </c>
      <c r="R38" s="158">
        <f t="shared" si="11"/>
        <v>4</v>
      </c>
      <c r="S38" s="155">
        <f t="shared" si="8"/>
        <v>9752.1730373152932</v>
      </c>
      <c r="T38" s="156">
        <f t="shared" si="9"/>
        <v>7.4257064756777878E-3</v>
      </c>
      <c r="U38" s="159"/>
    </row>
    <row r="39" spans="1:21" hidden="1" x14ac:dyDescent="0.2">
      <c r="A39" s="2"/>
      <c r="B39" s="148" t="s">
        <v>148</v>
      </c>
      <c r="C39" s="160" t="s">
        <v>68</v>
      </c>
      <c r="D39" s="151" t="s">
        <v>132</v>
      </c>
      <c r="E39" s="151" t="s">
        <v>133</v>
      </c>
      <c r="F39" s="152">
        <f t="shared" ref="F39:Q39" si="24">((F16/100)*$S$16)*$T$2</f>
        <v>0</v>
      </c>
      <c r="G39" s="152">
        <f t="shared" si="24"/>
        <v>0</v>
      </c>
      <c r="H39" s="152">
        <f t="shared" si="24"/>
        <v>0</v>
      </c>
      <c r="I39" s="152">
        <f t="shared" si="24"/>
        <v>0</v>
      </c>
      <c r="J39" s="152">
        <f t="shared" si="24"/>
        <v>0</v>
      </c>
      <c r="K39" s="152">
        <f t="shared" si="24"/>
        <v>0</v>
      </c>
      <c r="L39" s="152">
        <f t="shared" si="24"/>
        <v>0</v>
      </c>
      <c r="M39" s="152">
        <f t="shared" si="24"/>
        <v>0</v>
      </c>
      <c r="N39" s="152">
        <f t="shared" si="24"/>
        <v>0</v>
      </c>
      <c r="O39" s="152">
        <f t="shared" si="24"/>
        <v>0</v>
      </c>
      <c r="P39" s="152">
        <f t="shared" si="24"/>
        <v>0</v>
      </c>
      <c r="Q39" s="153">
        <f t="shared" si="24"/>
        <v>0</v>
      </c>
      <c r="R39" s="158">
        <f t="shared" si="11"/>
        <v>0</v>
      </c>
      <c r="S39" s="155">
        <f t="shared" si="8"/>
        <v>0</v>
      </c>
      <c r="T39" s="156">
        <f t="shared" si="9"/>
        <v>0</v>
      </c>
    </row>
    <row r="40" spans="1:21" hidden="1" x14ac:dyDescent="0.2">
      <c r="A40" s="2"/>
      <c r="B40" s="148" t="s">
        <v>149</v>
      </c>
      <c r="C40" s="161"/>
      <c r="D40" s="151" t="s">
        <v>135</v>
      </c>
      <c r="E40" s="151" t="s">
        <v>133</v>
      </c>
      <c r="F40" s="152">
        <f t="shared" ref="F40:Q40" si="25">((F16/100)*$S$16)*$T$3</f>
        <v>0</v>
      </c>
      <c r="G40" s="152">
        <f t="shared" si="25"/>
        <v>0</v>
      </c>
      <c r="H40" s="152">
        <f t="shared" si="25"/>
        <v>0</v>
      </c>
      <c r="I40" s="152">
        <f t="shared" si="25"/>
        <v>0</v>
      </c>
      <c r="J40" s="152">
        <f t="shared" si="25"/>
        <v>0</v>
      </c>
      <c r="K40" s="152">
        <f t="shared" si="25"/>
        <v>0</v>
      </c>
      <c r="L40" s="152">
        <f t="shared" si="25"/>
        <v>0</v>
      </c>
      <c r="M40" s="152">
        <f t="shared" si="25"/>
        <v>0</v>
      </c>
      <c r="N40" s="152">
        <f t="shared" si="25"/>
        <v>0</v>
      </c>
      <c r="O40" s="152">
        <f t="shared" si="25"/>
        <v>0</v>
      </c>
      <c r="P40" s="152">
        <f t="shared" si="25"/>
        <v>0</v>
      </c>
      <c r="Q40" s="153">
        <f t="shared" si="25"/>
        <v>0</v>
      </c>
      <c r="R40" s="158">
        <f t="shared" si="11"/>
        <v>0</v>
      </c>
      <c r="S40" s="155">
        <f t="shared" si="8"/>
        <v>0</v>
      </c>
      <c r="T40" s="156">
        <f t="shared" si="9"/>
        <v>0</v>
      </c>
      <c r="U40" s="159"/>
    </row>
    <row r="41" spans="1:21" hidden="1" x14ac:dyDescent="0.2">
      <c r="A41" s="2"/>
      <c r="B41" s="148" t="s">
        <v>150</v>
      </c>
      <c r="C41" s="160" t="s">
        <v>70</v>
      </c>
      <c r="D41" s="151" t="s">
        <v>132</v>
      </c>
      <c r="E41" s="151" t="s">
        <v>133</v>
      </c>
      <c r="F41" s="152">
        <f t="shared" ref="F41:Q41" si="26">((F17/100)*$S$17)*$T$2</f>
        <v>0</v>
      </c>
      <c r="G41" s="152">
        <f t="shared" si="26"/>
        <v>0</v>
      </c>
      <c r="H41" s="152">
        <f t="shared" si="26"/>
        <v>0</v>
      </c>
      <c r="I41" s="152">
        <f t="shared" si="26"/>
        <v>0</v>
      </c>
      <c r="J41" s="152">
        <f t="shared" si="26"/>
        <v>0</v>
      </c>
      <c r="K41" s="152">
        <f t="shared" si="26"/>
        <v>0</v>
      </c>
      <c r="L41" s="152">
        <f t="shared" si="26"/>
        <v>0</v>
      </c>
      <c r="M41" s="152">
        <f t="shared" si="26"/>
        <v>0</v>
      </c>
      <c r="N41" s="152">
        <f t="shared" si="26"/>
        <v>0</v>
      </c>
      <c r="O41" s="152">
        <f t="shared" si="26"/>
        <v>0</v>
      </c>
      <c r="P41" s="152">
        <f t="shared" si="26"/>
        <v>0</v>
      </c>
      <c r="Q41" s="153">
        <f t="shared" si="26"/>
        <v>0</v>
      </c>
      <c r="R41" s="158">
        <f t="shared" si="11"/>
        <v>0</v>
      </c>
      <c r="S41" s="155">
        <f t="shared" si="8"/>
        <v>0</v>
      </c>
      <c r="T41" s="156">
        <f t="shared" si="9"/>
        <v>0</v>
      </c>
    </row>
    <row r="42" spans="1:21" hidden="1" x14ac:dyDescent="0.2">
      <c r="A42" s="2"/>
      <c r="B42" s="148" t="s">
        <v>151</v>
      </c>
      <c r="C42" s="161"/>
      <c r="D42" s="151" t="s">
        <v>135</v>
      </c>
      <c r="E42" s="151" t="s">
        <v>133</v>
      </c>
      <c r="F42" s="152">
        <f t="shared" ref="F42:Q42" si="27">((F17/100)*$S$17)*$T$3</f>
        <v>0</v>
      </c>
      <c r="G42" s="152">
        <f t="shared" si="27"/>
        <v>0</v>
      </c>
      <c r="H42" s="152">
        <f t="shared" si="27"/>
        <v>0</v>
      </c>
      <c r="I42" s="152">
        <f t="shared" si="27"/>
        <v>0</v>
      </c>
      <c r="J42" s="152">
        <f t="shared" si="27"/>
        <v>0</v>
      </c>
      <c r="K42" s="152">
        <f t="shared" si="27"/>
        <v>0</v>
      </c>
      <c r="L42" s="152">
        <f t="shared" si="27"/>
        <v>0</v>
      </c>
      <c r="M42" s="152">
        <f t="shared" si="27"/>
        <v>0</v>
      </c>
      <c r="N42" s="152">
        <f t="shared" si="27"/>
        <v>0</v>
      </c>
      <c r="O42" s="152">
        <f t="shared" si="27"/>
        <v>0</v>
      </c>
      <c r="P42" s="152">
        <f t="shared" si="27"/>
        <v>0</v>
      </c>
      <c r="Q42" s="153">
        <f t="shared" si="27"/>
        <v>0</v>
      </c>
      <c r="R42" s="158">
        <f t="shared" si="11"/>
        <v>0</v>
      </c>
      <c r="S42" s="155">
        <f t="shared" si="8"/>
        <v>0</v>
      </c>
      <c r="T42" s="156">
        <f t="shared" si="9"/>
        <v>0</v>
      </c>
      <c r="U42" s="159"/>
    </row>
    <row r="43" spans="1:21" x14ac:dyDescent="0.2">
      <c r="A43" s="2"/>
      <c r="B43" s="148" t="s">
        <v>152</v>
      </c>
      <c r="C43" s="160" t="s">
        <v>64</v>
      </c>
      <c r="D43" s="151" t="s">
        <v>132</v>
      </c>
      <c r="E43" s="151" t="s">
        <v>133</v>
      </c>
      <c r="F43" s="152">
        <f t="shared" ref="F43:Q43" si="28">((F18/100)*$S$18)*$T$2</f>
        <v>59025.245065666772</v>
      </c>
      <c r="G43" s="152">
        <f t="shared" si="28"/>
        <v>70830.294078800114</v>
      </c>
      <c r="H43" s="152">
        <f t="shared" si="28"/>
        <v>70830.294078800114</v>
      </c>
      <c r="I43" s="152">
        <f t="shared" si="28"/>
        <v>35415.147039400057</v>
      </c>
      <c r="J43" s="152">
        <f t="shared" si="28"/>
        <v>0</v>
      </c>
      <c r="K43" s="152">
        <f t="shared" si="28"/>
        <v>0</v>
      </c>
      <c r="L43" s="152">
        <f t="shared" si="28"/>
        <v>0</v>
      </c>
      <c r="M43" s="152">
        <f t="shared" si="28"/>
        <v>0</v>
      </c>
      <c r="N43" s="152">
        <f t="shared" si="28"/>
        <v>0</v>
      </c>
      <c r="O43" s="152">
        <f t="shared" si="28"/>
        <v>0</v>
      </c>
      <c r="P43" s="152">
        <f t="shared" si="28"/>
        <v>0</v>
      </c>
      <c r="Q43" s="153">
        <f t="shared" si="28"/>
        <v>0</v>
      </c>
      <c r="R43" s="158">
        <f t="shared" si="11"/>
        <v>4</v>
      </c>
      <c r="S43" s="155">
        <f t="shared" si="8"/>
        <v>236100.98026266706</v>
      </c>
      <c r="T43" s="156">
        <f t="shared" si="9"/>
        <v>0.17977701701373922</v>
      </c>
    </row>
    <row r="44" spans="1:21" x14ac:dyDescent="0.2">
      <c r="A44" s="2"/>
      <c r="B44" s="148" t="s">
        <v>153</v>
      </c>
      <c r="C44" s="161"/>
      <c r="D44" s="151" t="s">
        <v>135</v>
      </c>
      <c r="E44" s="151" t="s">
        <v>133</v>
      </c>
      <c r="F44" s="152">
        <f t="shared" ref="F44:Q44" si="29">((F18/100)*$S$18)*$T$3</f>
        <v>70171.082434333206</v>
      </c>
      <c r="G44" s="152">
        <f t="shared" si="29"/>
        <v>84205.298921199836</v>
      </c>
      <c r="H44" s="152">
        <f t="shared" si="29"/>
        <v>84205.298921199836</v>
      </c>
      <c r="I44" s="152">
        <f t="shared" si="29"/>
        <v>42102.649460599918</v>
      </c>
      <c r="J44" s="152">
        <f t="shared" si="29"/>
        <v>0</v>
      </c>
      <c r="K44" s="152">
        <f t="shared" si="29"/>
        <v>0</v>
      </c>
      <c r="L44" s="152">
        <f t="shared" si="29"/>
        <v>0</v>
      </c>
      <c r="M44" s="152">
        <f t="shared" si="29"/>
        <v>0</v>
      </c>
      <c r="N44" s="152">
        <f t="shared" si="29"/>
        <v>0</v>
      </c>
      <c r="O44" s="152">
        <f t="shared" si="29"/>
        <v>0</v>
      </c>
      <c r="P44" s="152">
        <f t="shared" si="29"/>
        <v>0</v>
      </c>
      <c r="Q44" s="153">
        <f t="shared" si="29"/>
        <v>0</v>
      </c>
      <c r="R44" s="158">
        <f t="shared" si="11"/>
        <v>4</v>
      </c>
      <c r="S44" s="155">
        <f t="shared" si="8"/>
        <v>280684.32973733277</v>
      </c>
      <c r="T44" s="156">
        <f t="shared" si="9"/>
        <v>0.21372461675737242</v>
      </c>
      <c r="U44" s="159"/>
    </row>
    <row r="45" spans="1:21" x14ac:dyDescent="0.2">
      <c r="A45" s="2"/>
      <c r="B45" s="148" t="s">
        <v>154</v>
      </c>
      <c r="C45" s="160" t="s">
        <v>92</v>
      </c>
      <c r="D45" s="151" t="s">
        <v>132</v>
      </c>
      <c r="E45" s="151" t="s">
        <v>133</v>
      </c>
      <c r="F45" s="152">
        <f t="shared" ref="F45:Q45" si="30">((F19/100)*$S$19)*$T$2</f>
        <v>554.47524814265091</v>
      </c>
      <c r="G45" s="152">
        <f t="shared" si="30"/>
        <v>1663.4257444279526</v>
      </c>
      <c r="H45" s="152">
        <f t="shared" si="30"/>
        <v>2138.6902428359394</v>
      </c>
      <c r="I45" s="152">
        <f t="shared" si="30"/>
        <v>2217.9009925706036</v>
      </c>
      <c r="J45" s="152">
        <f t="shared" si="30"/>
        <v>1346.5827454892951</v>
      </c>
      <c r="K45" s="152">
        <f t="shared" si="30"/>
        <v>0</v>
      </c>
      <c r="L45" s="152">
        <f t="shared" si="30"/>
        <v>0</v>
      </c>
      <c r="M45" s="152">
        <f t="shared" si="30"/>
        <v>0</v>
      </c>
      <c r="N45" s="152">
        <f t="shared" si="30"/>
        <v>0</v>
      </c>
      <c r="O45" s="152">
        <f t="shared" si="30"/>
        <v>0</v>
      </c>
      <c r="P45" s="152">
        <f t="shared" si="30"/>
        <v>0</v>
      </c>
      <c r="Q45" s="153">
        <f t="shared" si="30"/>
        <v>0</v>
      </c>
      <c r="R45" s="158">
        <f t="shared" si="11"/>
        <v>5</v>
      </c>
      <c r="S45" s="155">
        <f t="shared" si="8"/>
        <v>7921.0749734664423</v>
      </c>
      <c r="T45" s="156">
        <f t="shared" si="9"/>
        <v>6.0314329431742381E-3</v>
      </c>
    </row>
    <row r="46" spans="1:21" x14ac:dyDescent="0.2">
      <c r="A46" s="2"/>
      <c r="B46" s="148" t="s">
        <v>155</v>
      </c>
      <c r="C46" s="161"/>
      <c r="D46" s="151" t="s">
        <v>135</v>
      </c>
      <c r="E46" s="151" t="s">
        <v>133</v>
      </c>
      <c r="F46" s="152">
        <f t="shared" ref="F46:Q46" si="31">((F19/100)*$S$19)*$T$3</f>
        <v>659.17775185734922</v>
      </c>
      <c r="G46" s="152">
        <f t="shared" si="31"/>
        <v>1977.5332555720474</v>
      </c>
      <c r="H46" s="152">
        <f t="shared" si="31"/>
        <v>2542.5427571640616</v>
      </c>
      <c r="I46" s="152">
        <f t="shared" si="31"/>
        <v>2636.7110074293969</v>
      </c>
      <c r="J46" s="152">
        <f t="shared" si="31"/>
        <v>1600.8602545107053</v>
      </c>
      <c r="K46" s="152">
        <f t="shared" si="31"/>
        <v>0</v>
      </c>
      <c r="L46" s="152">
        <f t="shared" si="31"/>
        <v>0</v>
      </c>
      <c r="M46" s="152">
        <f t="shared" si="31"/>
        <v>0</v>
      </c>
      <c r="N46" s="152">
        <f t="shared" si="31"/>
        <v>0</v>
      </c>
      <c r="O46" s="152">
        <f t="shared" si="31"/>
        <v>0</v>
      </c>
      <c r="P46" s="152">
        <f t="shared" si="31"/>
        <v>0</v>
      </c>
      <c r="Q46" s="153">
        <f t="shared" si="31"/>
        <v>0</v>
      </c>
      <c r="R46" s="158">
        <f t="shared" si="11"/>
        <v>5</v>
      </c>
      <c r="S46" s="155">
        <f t="shared" si="8"/>
        <v>9416.825026533561</v>
      </c>
      <c r="T46" s="156">
        <f t="shared" si="9"/>
        <v>7.1703586792698287E-3</v>
      </c>
      <c r="U46" s="159"/>
    </row>
    <row r="47" spans="1:21" x14ac:dyDescent="0.2">
      <c r="A47" s="2"/>
      <c r="B47" s="162"/>
      <c r="C47" s="163"/>
      <c r="D47" s="163"/>
      <c r="E47" s="163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5"/>
      <c r="R47" s="164"/>
      <c r="S47" s="164"/>
      <c r="T47" s="166"/>
    </row>
    <row r="48" spans="1:21" x14ac:dyDescent="0.2">
      <c r="A48" s="2"/>
      <c r="B48" s="148" t="s">
        <v>156</v>
      </c>
      <c r="C48" s="160" t="s">
        <v>126</v>
      </c>
      <c r="D48" s="157" t="s">
        <v>132</v>
      </c>
      <c r="E48" s="157" t="s">
        <v>133</v>
      </c>
      <c r="F48" s="167">
        <f t="shared" ref="F48:T48" si="32">SUMIF($D$25:$D$46,"TESOURO",F$25:F$46)</f>
        <v>73047.615995327564</v>
      </c>
      <c r="G48" s="167">
        <f t="shared" si="32"/>
        <v>135216.64982282557</v>
      </c>
      <c r="H48" s="167">
        <f t="shared" si="32"/>
        <v>189618.7662578169</v>
      </c>
      <c r="I48" s="167">
        <f t="shared" si="32"/>
        <v>139071.2952028244</v>
      </c>
      <c r="J48" s="167">
        <f t="shared" si="32"/>
        <v>63045.67272120557</v>
      </c>
      <c r="K48" s="167">
        <f t="shared" si="32"/>
        <v>0</v>
      </c>
      <c r="L48" s="167">
        <f t="shared" si="32"/>
        <v>0</v>
      </c>
      <c r="M48" s="167">
        <f t="shared" si="32"/>
        <v>0</v>
      </c>
      <c r="N48" s="167">
        <f t="shared" si="32"/>
        <v>0</v>
      </c>
      <c r="O48" s="167">
        <f t="shared" si="32"/>
        <v>0</v>
      </c>
      <c r="P48" s="167">
        <f t="shared" si="32"/>
        <v>0</v>
      </c>
      <c r="Q48" s="168">
        <f t="shared" si="32"/>
        <v>0</v>
      </c>
      <c r="R48" s="169"/>
      <c r="S48" s="170">
        <f t="shared" si="32"/>
        <v>600000.00000000012</v>
      </c>
      <c r="T48" s="171">
        <f t="shared" si="32"/>
        <v>0.45686472833886688</v>
      </c>
    </row>
    <row r="49" spans="1:20" x14ac:dyDescent="0.2">
      <c r="A49" s="2"/>
      <c r="B49" s="148" t="s">
        <v>157</v>
      </c>
      <c r="C49" s="161"/>
      <c r="D49" s="172" t="s">
        <v>135</v>
      </c>
      <c r="E49" s="172" t="s">
        <v>133</v>
      </c>
      <c r="F49" s="167">
        <f t="shared" ref="F49:T49" si="33">SUMIF($D$25:$D$46,"CONTRAPARTIDA",F$25:F$46)</f>
        <v>86841.321504672422</v>
      </c>
      <c r="G49" s="167">
        <f t="shared" si="33"/>
        <v>160749.83967717437</v>
      </c>
      <c r="H49" s="167">
        <f t="shared" si="33"/>
        <v>225424.80024218303</v>
      </c>
      <c r="I49" s="167">
        <f t="shared" si="33"/>
        <v>165332.36429717555</v>
      </c>
      <c r="J49" s="167">
        <f t="shared" si="33"/>
        <v>74950.694278794428</v>
      </c>
      <c r="K49" s="167">
        <f t="shared" si="33"/>
        <v>0</v>
      </c>
      <c r="L49" s="167">
        <f t="shared" si="33"/>
        <v>0</v>
      </c>
      <c r="M49" s="167">
        <f t="shared" si="33"/>
        <v>0</v>
      </c>
      <c r="N49" s="167">
        <f t="shared" si="33"/>
        <v>0</v>
      </c>
      <c r="O49" s="167">
        <f t="shared" si="33"/>
        <v>0</v>
      </c>
      <c r="P49" s="167">
        <f t="shared" si="33"/>
        <v>0</v>
      </c>
      <c r="Q49" s="168">
        <f t="shared" si="33"/>
        <v>0</v>
      </c>
      <c r="R49" s="173"/>
      <c r="S49" s="170">
        <f t="shared" si="33"/>
        <v>713299.01999999979</v>
      </c>
      <c r="T49" s="171">
        <f t="shared" si="33"/>
        <v>0.54313527166113296</v>
      </c>
    </row>
    <row r="50" spans="1:20" x14ac:dyDescent="0.2">
      <c r="A50" s="2"/>
      <c r="B50" s="174"/>
      <c r="C50" s="163"/>
      <c r="D50" s="163"/>
      <c r="E50" s="163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5"/>
      <c r="R50" s="164"/>
      <c r="S50" s="175"/>
      <c r="T50" s="176"/>
    </row>
    <row r="51" spans="1:20" ht="15" customHeight="1" thickBot="1" x14ac:dyDescent="0.25">
      <c r="A51" s="2"/>
      <c r="B51" s="177" t="s">
        <v>158</v>
      </c>
      <c r="C51" s="178"/>
      <c r="D51" s="178"/>
      <c r="E51" s="179" t="s">
        <v>133</v>
      </c>
      <c r="F51" s="180">
        <f t="shared" ref="F51:Q51" si="34">SUM(F48:F49)</f>
        <v>159888.9375</v>
      </c>
      <c r="G51" s="180">
        <f t="shared" si="34"/>
        <v>295966.48949999991</v>
      </c>
      <c r="H51" s="180">
        <f t="shared" si="34"/>
        <v>415043.56649999996</v>
      </c>
      <c r="I51" s="180">
        <f t="shared" si="34"/>
        <v>304403.65949999995</v>
      </c>
      <c r="J51" s="180">
        <f t="shared" si="34"/>
        <v>137996.367</v>
      </c>
      <c r="K51" s="180">
        <f t="shared" si="34"/>
        <v>0</v>
      </c>
      <c r="L51" s="181">
        <f t="shared" si="34"/>
        <v>0</v>
      </c>
      <c r="M51" s="181">
        <f t="shared" si="34"/>
        <v>0</v>
      </c>
      <c r="N51" s="181">
        <f t="shared" si="34"/>
        <v>0</v>
      </c>
      <c r="O51" s="181">
        <f t="shared" si="34"/>
        <v>0</v>
      </c>
      <c r="P51" s="181">
        <f t="shared" si="34"/>
        <v>0</v>
      </c>
      <c r="Q51" s="182">
        <f t="shared" si="34"/>
        <v>0</v>
      </c>
      <c r="R51" s="183"/>
      <c r="S51" s="184">
        <f>SUM(F51:Q51)</f>
        <v>1313299.02</v>
      </c>
      <c r="T51" s="185">
        <f>SUM(T48:T49)</f>
        <v>0.99999999999999978</v>
      </c>
    </row>
    <row r="52" spans="1:20" ht="15" customHeight="1" thickTop="1" thickBot="1" x14ac:dyDescent="0.25">
      <c r="A52" s="2"/>
      <c r="B52" s="186" t="s">
        <v>159</v>
      </c>
      <c r="C52" s="187"/>
      <c r="D52" s="187"/>
      <c r="E52" s="188" t="s">
        <v>133</v>
      </c>
      <c r="F52" s="189">
        <f t="shared" ref="F52:Q52" si="35">IF($S$51=0,0,F51/$S$51)</f>
        <v>0.12174602665887925</v>
      </c>
      <c r="G52" s="189">
        <f t="shared" si="35"/>
        <v>0.22536108303804256</v>
      </c>
      <c r="H52" s="189">
        <f t="shared" si="35"/>
        <v>0.31603127709636147</v>
      </c>
      <c r="I52" s="189">
        <f t="shared" si="35"/>
        <v>0.2317854920047073</v>
      </c>
      <c r="J52" s="189">
        <f t="shared" si="35"/>
        <v>0.10507612120200926</v>
      </c>
      <c r="K52" s="189">
        <f t="shared" si="35"/>
        <v>0</v>
      </c>
      <c r="L52" s="189">
        <f t="shared" si="35"/>
        <v>0</v>
      </c>
      <c r="M52" s="189">
        <f t="shared" si="35"/>
        <v>0</v>
      </c>
      <c r="N52" s="189">
        <f t="shared" si="35"/>
        <v>0</v>
      </c>
      <c r="O52" s="189">
        <f t="shared" si="35"/>
        <v>0</v>
      </c>
      <c r="P52" s="189">
        <f t="shared" si="35"/>
        <v>0</v>
      </c>
      <c r="Q52" s="190">
        <f t="shared" si="35"/>
        <v>0</v>
      </c>
      <c r="R52" s="191"/>
      <c r="S52" s="184">
        <f>S48+S49</f>
        <v>1313299.02</v>
      </c>
      <c r="T52" s="192">
        <f>SUM(F52:Q52)</f>
        <v>0.99999999999999989</v>
      </c>
    </row>
    <row r="53" spans="1:20" ht="15" customHeight="1" thickTop="1" thickBot="1" x14ac:dyDescent="0.25">
      <c r="A53" s="2"/>
      <c r="B53" s="193" t="s">
        <v>160</v>
      </c>
      <c r="C53" s="194"/>
      <c r="D53" s="194"/>
      <c r="E53" s="195" t="s">
        <v>133</v>
      </c>
      <c r="F53" s="196">
        <f>F52</f>
        <v>0.12174602665887925</v>
      </c>
      <c r="G53" s="196">
        <f t="shared" ref="G53:H53" si="36">IF(G51=0,0,F53+G52)</f>
        <v>0.34710710969692182</v>
      </c>
      <c r="H53" s="196">
        <f t="shared" si="36"/>
        <v>0.6631383867932833</v>
      </c>
      <c r="I53" s="196">
        <f>IF(I51=0,0,H53+I52)</f>
        <v>0.89492387879799062</v>
      </c>
      <c r="J53" s="196">
        <f t="shared" ref="J53:Q53" si="37">IF(J51=0,0,I53+J52)</f>
        <v>0.99999999999999989</v>
      </c>
      <c r="K53" s="196">
        <f t="shared" si="37"/>
        <v>0</v>
      </c>
      <c r="L53" s="196">
        <f t="shared" si="37"/>
        <v>0</v>
      </c>
      <c r="M53" s="196">
        <f t="shared" si="37"/>
        <v>0</v>
      </c>
      <c r="N53" s="196">
        <f t="shared" si="37"/>
        <v>0</v>
      </c>
      <c r="O53" s="196">
        <f t="shared" si="37"/>
        <v>0</v>
      </c>
      <c r="P53" s="196">
        <f t="shared" si="37"/>
        <v>0</v>
      </c>
      <c r="Q53" s="197">
        <f t="shared" si="37"/>
        <v>0</v>
      </c>
      <c r="R53" s="198"/>
      <c r="S53" s="199" t="str">
        <f>IF(S51=S52,"OK","CORRIGIR")</f>
        <v>OK</v>
      </c>
      <c r="T53" s="200" t="str">
        <f>IF(T51=T52,"OK","CORRIGIR")</f>
        <v>OK</v>
      </c>
    </row>
    <row r="54" spans="1:20" ht="15" customHeight="1" x14ac:dyDescent="0.2">
      <c r="A54" s="2"/>
      <c r="B54" s="201" t="s">
        <v>161</v>
      </c>
      <c r="C54" s="202"/>
      <c r="D54" s="203"/>
      <c r="E54" s="204"/>
      <c r="F54" s="202" t="s">
        <v>162</v>
      </c>
      <c r="G54" s="5"/>
      <c r="H54" s="5"/>
      <c r="I54" s="6"/>
      <c r="J54" s="205" t="s">
        <v>163</v>
      </c>
      <c r="K54" s="206"/>
      <c r="L54" s="206"/>
      <c r="M54" s="207"/>
      <c r="N54" s="208" t="s">
        <v>162</v>
      </c>
      <c r="O54" s="7"/>
      <c r="P54" s="209"/>
      <c r="Q54" s="202" t="s">
        <v>164</v>
      </c>
      <c r="R54" s="210"/>
      <c r="S54" s="210"/>
      <c r="T54" s="211"/>
    </row>
    <row r="55" spans="1:20" ht="19.5" customHeight="1" thickBot="1" x14ac:dyDescent="0.25">
      <c r="A55" s="2"/>
      <c r="B55" s="8"/>
      <c r="C55" s="212"/>
      <c r="D55" s="213"/>
      <c r="E55" s="9"/>
      <c r="F55" s="9"/>
      <c r="G55" s="10" t="s">
        <v>165</v>
      </c>
      <c r="H55" s="9"/>
      <c r="I55" s="11"/>
      <c r="J55" s="12"/>
      <c r="K55" s="13"/>
      <c r="L55" s="214"/>
      <c r="M55" s="215"/>
      <c r="N55" s="14"/>
      <c r="O55" s="15" t="s">
        <v>166</v>
      </c>
      <c r="P55" s="16"/>
      <c r="Q55" s="17"/>
      <c r="R55" s="18"/>
      <c r="S55" s="18"/>
      <c r="T55" s="19"/>
    </row>
  </sheetData>
  <pageMargins left="0.78740157480314965" right="0.78740157480314965" top="0.78740157480314965" bottom="0.78740157480314965" header="0.51181102362204722" footer="0.51181102362204722"/>
  <pageSetup paperSize="8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B8C5-B7A4-4A74-BC6F-8C4B665A5835}">
  <sheetPr>
    <pageSetUpPr fitToPage="1"/>
  </sheetPr>
  <dimension ref="A1:X55"/>
  <sheetViews>
    <sheetView showZeros="0" topLeftCell="B1" zoomScaleNormal="100" workbookViewId="0">
      <selection activeCell="J12" sqref="J12"/>
    </sheetView>
  </sheetViews>
  <sheetFormatPr defaultColWidth="10.6640625" defaultRowHeight="12.75" x14ac:dyDescent="0.2"/>
  <cols>
    <col min="1" max="1" width="5" style="1" hidden="1" customWidth="1"/>
    <col min="2" max="2" width="13.1640625" style="1" customWidth="1"/>
    <col min="3" max="3" width="26.1640625" style="1" customWidth="1"/>
    <col min="4" max="4" width="17.6640625" style="1" customWidth="1"/>
    <col min="5" max="5" width="3.83203125" style="1" customWidth="1"/>
    <col min="6" max="15" width="12.5" style="1" customWidth="1"/>
    <col min="16" max="17" width="13.83203125" style="1" customWidth="1"/>
    <col min="18" max="18" width="8.33203125" style="1" bestFit="1" customWidth="1"/>
    <col min="19" max="19" width="14" style="1" customWidth="1"/>
    <col min="20" max="20" width="8.5" style="1" customWidth="1"/>
    <col min="21" max="22" width="0.6640625" style="1" customWidth="1"/>
    <col min="23" max="259" width="10.6640625" style="1"/>
    <col min="260" max="260" width="13.1640625" style="1" customWidth="1"/>
    <col min="261" max="261" width="79" style="1" customWidth="1"/>
    <col min="262" max="262" width="3.83203125" style="1" customWidth="1"/>
    <col min="263" max="275" width="12.5" style="1" customWidth="1"/>
    <col min="276" max="276" width="8.5" style="1" customWidth="1"/>
    <col min="277" max="515" width="10.6640625" style="1"/>
    <col min="516" max="516" width="13.1640625" style="1" customWidth="1"/>
    <col min="517" max="517" width="79" style="1" customWidth="1"/>
    <col min="518" max="518" width="3.83203125" style="1" customWidth="1"/>
    <col min="519" max="531" width="12.5" style="1" customWidth="1"/>
    <col min="532" max="532" width="8.5" style="1" customWidth="1"/>
    <col min="533" max="771" width="10.6640625" style="1"/>
    <col min="772" max="772" width="13.1640625" style="1" customWidth="1"/>
    <col min="773" max="773" width="79" style="1" customWidth="1"/>
    <col min="774" max="774" width="3.83203125" style="1" customWidth="1"/>
    <col min="775" max="787" width="12.5" style="1" customWidth="1"/>
    <col min="788" max="788" width="8.5" style="1" customWidth="1"/>
    <col min="789" max="1027" width="10.6640625" style="1"/>
    <col min="1028" max="1028" width="13.1640625" style="1" customWidth="1"/>
    <col min="1029" max="1029" width="79" style="1" customWidth="1"/>
    <col min="1030" max="1030" width="3.83203125" style="1" customWidth="1"/>
    <col min="1031" max="1043" width="12.5" style="1" customWidth="1"/>
    <col min="1044" max="1044" width="8.5" style="1" customWidth="1"/>
    <col min="1045" max="1283" width="10.6640625" style="1"/>
    <col min="1284" max="1284" width="13.1640625" style="1" customWidth="1"/>
    <col min="1285" max="1285" width="79" style="1" customWidth="1"/>
    <col min="1286" max="1286" width="3.83203125" style="1" customWidth="1"/>
    <col min="1287" max="1299" width="12.5" style="1" customWidth="1"/>
    <col min="1300" max="1300" width="8.5" style="1" customWidth="1"/>
    <col min="1301" max="1539" width="10.6640625" style="1"/>
    <col min="1540" max="1540" width="13.1640625" style="1" customWidth="1"/>
    <col min="1541" max="1541" width="79" style="1" customWidth="1"/>
    <col min="1542" max="1542" width="3.83203125" style="1" customWidth="1"/>
    <col min="1543" max="1555" width="12.5" style="1" customWidth="1"/>
    <col min="1556" max="1556" width="8.5" style="1" customWidth="1"/>
    <col min="1557" max="1795" width="10.6640625" style="1"/>
    <col min="1796" max="1796" width="13.1640625" style="1" customWidth="1"/>
    <col min="1797" max="1797" width="79" style="1" customWidth="1"/>
    <col min="1798" max="1798" width="3.83203125" style="1" customWidth="1"/>
    <col min="1799" max="1811" width="12.5" style="1" customWidth="1"/>
    <col min="1812" max="1812" width="8.5" style="1" customWidth="1"/>
    <col min="1813" max="2051" width="10.6640625" style="1"/>
    <col min="2052" max="2052" width="13.1640625" style="1" customWidth="1"/>
    <col min="2053" max="2053" width="79" style="1" customWidth="1"/>
    <col min="2054" max="2054" width="3.83203125" style="1" customWidth="1"/>
    <col min="2055" max="2067" width="12.5" style="1" customWidth="1"/>
    <col min="2068" max="2068" width="8.5" style="1" customWidth="1"/>
    <col min="2069" max="2307" width="10.6640625" style="1"/>
    <col min="2308" max="2308" width="13.1640625" style="1" customWidth="1"/>
    <col min="2309" max="2309" width="79" style="1" customWidth="1"/>
    <col min="2310" max="2310" width="3.83203125" style="1" customWidth="1"/>
    <col min="2311" max="2323" width="12.5" style="1" customWidth="1"/>
    <col min="2324" max="2324" width="8.5" style="1" customWidth="1"/>
    <col min="2325" max="2563" width="10.6640625" style="1"/>
    <col min="2564" max="2564" width="13.1640625" style="1" customWidth="1"/>
    <col min="2565" max="2565" width="79" style="1" customWidth="1"/>
    <col min="2566" max="2566" width="3.83203125" style="1" customWidth="1"/>
    <col min="2567" max="2579" width="12.5" style="1" customWidth="1"/>
    <col min="2580" max="2580" width="8.5" style="1" customWidth="1"/>
    <col min="2581" max="2819" width="10.6640625" style="1"/>
    <col min="2820" max="2820" width="13.1640625" style="1" customWidth="1"/>
    <col min="2821" max="2821" width="79" style="1" customWidth="1"/>
    <col min="2822" max="2822" width="3.83203125" style="1" customWidth="1"/>
    <col min="2823" max="2835" width="12.5" style="1" customWidth="1"/>
    <col min="2836" max="2836" width="8.5" style="1" customWidth="1"/>
    <col min="2837" max="3075" width="10.6640625" style="1"/>
    <col min="3076" max="3076" width="13.1640625" style="1" customWidth="1"/>
    <col min="3077" max="3077" width="79" style="1" customWidth="1"/>
    <col min="3078" max="3078" width="3.83203125" style="1" customWidth="1"/>
    <col min="3079" max="3091" width="12.5" style="1" customWidth="1"/>
    <col min="3092" max="3092" width="8.5" style="1" customWidth="1"/>
    <col min="3093" max="3331" width="10.6640625" style="1"/>
    <col min="3332" max="3332" width="13.1640625" style="1" customWidth="1"/>
    <col min="3333" max="3333" width="79" style="1" customWidth="1"/>
    <col min="3334" max="3334" width="3.83203125" style="1" customWidth="1"/>
    <col min="3335" max="3347" width="12.5" style="1" customWidth="1"/>
    <col min="3348" max="3348" width="8.5" style="1" customWidth="1"/>
    <col min="3349" max="3587" width="10.6640625" style="1"/>
    <col min="3588" max="3588" width="13.1640625" style="1" customWidth="1"/>
    <col min="3589" max="3589" width="79" style="1" customWidth="1"/>
    <col min="3590" max="3590" width="3.83203125" style="1" customWidth="1"/>
    <col min="3591" max="3603" width="12.5" style="1" customWidth="1"/>
    <col min="3604" max="3604" width="8.5" style="1" customWidth="1"/>
    <col min="3605" max="3843" width="10.6640625" style="1"/>
    <col min="3844" max="3844" width="13.1640625" style="1" customWidth="1"/>
    <col min="3845" max="3845" width="79" style="1" customWidth="1"/>
    <col min="3846" max="3846" width="3.83203125" style="1" customWidth="1"/>
    <col min="3847" max="3859" width="12.5" style="1" customWidth="1"/>
    <col min="3860" max="3860" width="8.5" style="1" customWidth="1"/>
    <col min="3861" max="4099" width="10.6640625" style="1"/>
    <col min="4100" max="4100" width="13.1640625" style="1" customWidth="1"/>
    <col min="4101" max="4101" width="79" style="1" customWidth="1"/>
    <col min="4102" max="4102" width="3.83203125" style="1" customWidth="1"/>
    <col min="4103" max="4115" width="12.5" style="1" customWidth="1"/>
    <col min="4116" max="4116" width="8.5" style="1" customWidth="1"/>
    <col min="4117" max="4355" width="10.6640625" style="1"/>
    <col min="4356" max="4356" width="13.1640625" style="1" customWidth="1"/>
    <col min="4357" max="4357" width="79" style="1" customWidth="1"/>
    <col min="4358" max="4358" width="3.83203125" style="1" customWidth="1"/>
    <col min="4359" max="4371" width="12.5" style="1" customWidth="1"/>
    <col min="4372" max="4372" width="8.5" style="1" customWidth="1"/>
    <col min="4373" max="4611" width="10.6640625" style="1"/>
    <col min="4612" max="4612" width="13.1640625" style="1" customWidth="1"/>
    <col min="4613" max="4613" width="79" style="1" customWidth="1"/>
    <col min="4614" max="4614" width="3.83203125" style="1" customWidth="1"/>
    <col min="4615" max="4627" width="12.5" style="1" customWidth="1"/>
    <col min="4628" max="4628" width="8.5" style="1" customWidth="1"/>
    <col min="4629" max="4867" width="10.6640625" style="1"/>
    <col min="4868" max="4868" width="13.1640625" style="1" customWidth="1"/>
    <col min="4869" max="4869" width="79" style="1" customWidth="1"/>
    <col min="4870" max="4870" width="3.83203125" style="1" customWidth="1"/>
    <col min="4871" max="4883" width="12.5" style="1" customWidth="1"/>
    <col min="4884" max="4884" width="8.5" style="1" customWidth="1"/>
    <col min="4885" max="5123" width="10.6640625" style="1"/>
    <col min="5124" max="5124" width="13.1640625" style="1" customWidth="1"/>
    <col min="5125" max="5125" width="79" style="1" customWidth="1"/>
    <col min="5126" max="5126" width="3.83203125" style="1" customWidth="1"/>
    <col min="5127" max="5139" width="12.5" style="1" customWidth="1"/>
    <col min="5140" max="5140" width="8.5" style="1" customWidth="1"/>
    <col min="5141" max="5379" width="10.6640625" style="1"/>
    <col min="5380" max="5380" width="13.1640625" style="1" customWidth="1"/>
    <col min="5381" max="5381" width="79" style="1" customWidth="1"/>
    <col min="5382" max="5382" width="3.83203125" style="1" customWidth="1"/>
    <col min="5383" max="5395" width="12.5" style="1" customWidth="1"/>
    <col min="5396" max="5396" width="8.5" style="1" customWidth="1"/>
    <col min="5397" max="5635" width="10.6640625" style="1"/>
    <col min="5636" max="5636" width="13.1640625" style="1" customWidth="1"/>
    <col min="5637" max="5637" width="79" style="1" customWidth="1"/>
    <col min="5638" max="5638" width="3.83203125" style="1" customWidth="1"/>
    <col min="5639" max="5651" width="12.5" style="1" customWidth="1"/>
    <col min="5652" max="5652" width="8.5" style="1" customWidth="1"/>
    <col min="5653" max="5891" width="10.6640625" style="1"/>
    <col min="5892" max="5892" width="13.1640625" style="1" customWidth="1"/>
    <col min="5893" max="5893" width="79" style="1" customWidth="1"/>
    <col min="5894" max="5894" width="3.83203125" style="1" customWidth="1"/>
    <col min="5895" max="5907" width="12.5" style="1" customWidth="1"/>
    <col min="5908" max="5908" width="8.5" style="1" customWidth="1"/>
    <col min="5909" max="6147" width="10.6640625" style="1"/>
    <col min="6148" max="6148" width="13.1640625" style="1" customWidth="1"/>
    <col min="6149" max="6149" width="79" style="1" customWidth="1"/>
    <col min="6150" max="6150" width="3.83203125" style="1" customWidth="1"/>
    <col min="6151" max="6163" width="12.5" style="1" customWidth="1"/>
    <col min="6164" max="6164" width="8.5" style="1" customWidth="1"/>
    <col min="6165" max="6403" width="10.6640625" style="1"/>
    <col min="6404" max="6404" width="13.1640625" style="1" customWidth="1"/>
    <col min="6405" max="6405" width="79" style="1" customWidth="1"/>
    <col min="6406" max="6406" width="3.83203125" style="1" customWidth="1"/>
    <col min="6407" max="6419" width="12.5" style="1" customWidth="1"/>
    <col min="6420" max="6420" width="8.5" style="1" customWidth="1"/>
    <col min="6421" max="6659" width="10.6640625" style="1"/>
    <col min="6660" max="6660" width="13.1640625" style="1" customWidth="1"/>
    <col min="6661" max="6661" width="79" style="1" customWidth="1"/>
    <col min="6662" max="6662" width="3.83203125" style="1" customWidth="1"/>
    <col min="6663" max="6675" width="12.5" style="1" customWidth="1"/>
    <col min="6676" max="6676" width="8.5" style="1" customWidth="1"/>
    <col min="6677" max="6915" width="10.6640625" style="1"/>
    <col min="6916" max="6916" width="13.1640625" style="1" customWidth="1"/>
    <col min="6917" max="6917" width="79" style="1" customWidth="1"/>
    <col min="6918" max="6918" width="3.83203125" style="1" customWidth="1"/>
    <col min="6919" max="6931" width="12.5" style="1" customWidth="1"/>
    <col min="6932" max="6932" width="8.5" style="1" customWidth="1"/>
    <col min="6933" max="7171" width="10.6640625" style="1"/>
    <col min="7172" max="7172" width="13.1640625" style="1" customWidth="1"/>
    <col min="7173" max="7173" width="79" style="1" customWidth="1"/>
    <col min="7174" max="7174" width="3.83203125" style="1" customWidth="1"/>
    <col min="7175" max="7187" width="12.5" style="1" customWidth="1"/>
    <col min="7188" max="7188" width="8.5" style="1" customWidth="1"/>
    <col min="7189" max="7427" width="10.6640625" style="1"/>
    <col min="7428" max="7428" width="13.1640625" style="1" customWidth="1"/>
    <col min="7429" max="7429" width="79" style="1" customWidth="1"/>
    <col min="7430" max="7430" width="3.83203125" style="1" customWidth="1"/>
    <col min="7431" max="7443" width="12.5" style="1" customWidth="1"/>
    <col min="7444" max="7444" width="8.5" style="1" customWidth="1"/>
    <col min="7445" max="7683" width="10.6640625" style="1"/>
    <col min="7684" max="7684" width="13.1640625" style="1" customWidth="1"/>
    <col min="7685" max="7685" width="79" style="1" customWidth="1"/>
    <col min="7686" max="7686" width="3.83203125" style="1" customWidth="1"/>
    <col min="7687" max="7699" width="12.5" style="1" customWidth="1"/>
    <col min="7700" max="7700" width="8.5" style="1" customWidth="1"/>
    <col min="7701" max="7939" width="10.6640625" style="1"/>
    <col min="7940" max="7940" width="13.1640625" style="1" customWidth="1"/>
    <col min="7941" max="7941" width="79" style="1" customWidth="1"/>
    <col min="7942" max="7942" width="3.83203125" style="1" customWidth="1"/>
    <col min="7943" max="7955" width="12.5" style="1" customWidth="1"/>
    <col min="7956" max="7956" width="8.5" style="1" customWidth="1"/>
    <col min="7957" max="8195" width="10.6640625" style="1"/>
    <col min="8196" max="8196" width="13.1640625" style="1" customWidth="1"/>
    <col min="8197" max="8197" width="79" style="1" customWidth="1"/>
    <col min="8198" max="8198" width="3.83203125" style="1" customWidth="1"/>
    <col min="8199" max="8211" width="12.5" style="1" customWidth="1"/>
    <col min="8212" max="8212" width="8.5" style="1" customWidth="1"/>
    <col min="8213" max="8451" width="10.6640625" style="1"/>
    <col min="8452" max="8452" width="13.1640625" style="1" customWidth="1"/>
    <col min="8453" max="8453" width="79" style="1" customWidth="1"/>
    <col min="8454" max="8454" width="3.83203125" style="1" customWidth="1"/>
    <col min="8455" max="8467" width="12.5" style="1" customWidth="1"/>
    <col min="8468" max="8468" width="8.5" style="1" customWidth="1"/>
    <col min="8469" max="8707" width="10.6640625" style="1"/>
    <col min="8708" max="8708" width="13.1640625" style="1" customWidth="1"/>
    <col min="8709" max="8709" width="79" style="1" customWidth="1"/>
    <col min="8710" max="8710" width="3.83203125" style="1" customWidth="1"/>
    <col min="8711" max="8723" width="12.5" style="1" customWidth="1"/>
    <col min="8724" max="8724" width="8.5" style="1" customWidth="1"/>
    <col min="8725" max="8963" width="10.6640625" style="1"/>
    <col min="8964" max="8964" width="13.1640625" style="1" customWidth="1"/>
    <col min="8965" max="8965" width="79" style="1" customWidth="1"/>
    <col min="8966" max="8966" width="3.83203125" style="1" customWidth="1"/>
    <col min="8967" max="8979" width="12.5" style="1" customWidth="1"/>
    <col min="8980" max="8980" width="8.5" style="1" customWidth="1"/>
    <col min="8981" max="9219" width="10.6640625" style="1"/>
    <col min="9220" max="9220" width="13.1640625" style="1" customWidth="1"/>
    <col min="9221" max="9221" width="79" style="1" customWidth="1"/>
    <col min="9222" max="9222" width="3.83203125" style="1" customWidth="1"/>
    <col min="9223" max="9235" width="12.5" style="1" customWidth="1"/>
    <col min="9236" max="9236" width="8.5" style="1" customWidth="1"/>
    <col min="9237" max="9475" width="10.6640625" style="1"/>
    <col min="9476" max="9476" width="13.1640625" style="1" customWidth="1"/>
    <col min="9477" max="9477" width="79" style="1" customWidth="1"/>
    <col min="9478" max="9478" width="3.83203125" style="1" customWidth="1"/>
    <col min="9479" max="9491" width="12.5" style="1" customWidth="1"/>
    <col min="9492" max="9492" width="8.5" style="1" customWidth="1"/>
    <col min="9493" max="9731" width="10.6640625" style="1"/>
    <col min="9732" max="9732" width="13.1640625" style="1" customWidth="1"/>
    <col min="9733" max="9733" width="79" style="1" customWidth="1"/>
    <col min="9734" max="9734" width="3.83203125" style="1" customWidth="1"/>
    <col min="9735" max="9747" width="12.5" style="1" customWidth="1"/>
    <col min="9748" max="9748" width="8.5" style="1" customWidth="1"/>
    <col min="9749" max="9987" width="10.6640625" style="1"/>
    <col min="9988" max="9988" width="13.1640625" style="1" customWidth="1"/>
    <col min="9989" max="9989" width="79" style="1" customWidth="1"/>
    <col min="9990" max="9990" width="3.83203125" style="1" customWidth="1"/>
    <col min="9991" max="10003" width="12.5" style="1" customWidth="1"/>
    <col min="10004" max="10004" width="8.5" style="1" customWidth="1"/>
    <col min="10005" max="10243" width="10.6640625" style="1"/>
    <col min="10244" max="10244" width="13.1640625" style="1" customWidth="1"/>
    <col min="10245" max="10245" width="79" style="1" customWidth="1"/>
    <col min="10246" max="10246" width="3.83203125" style="1" customWidth="1"/>
    <col min="10247" max="10259" width="12.5" style="1" customWidth="1"/>
    <col min="10260" max="10260" width="8.5" style="1" customWidth="1"/>
    <col min="10261" max="10499" width="10.6640625" style="1"/>
    <col min="10500" max="10500" width="13.1640625" style="1" customWidth="1"/>
    <col min="10501" max="10501" width="79" style="1" customWidth="1"/>
    <col min="10502" max="10502" width="3.83203125" style="1" customWidth="1"/>
    <col min="10503" max="10515" width="12.5" style="1" customWidth="1"/>
    <col min="10516" max="10516" width="8.5" style="1" customWidth="1"/>
    <col min="10517" max="10755" width="10.6640625" style="1"/>
    <col min="10756" max="10756" width="13.1640625" style="1" customWidth="1"/>
    <col min="10757" max="10757" width="79" style="1" customWidth="1"/>
    <col min="10758" max="10758" width="3.83203125" style="1" customWidth="1"/>
    <col min="10759" max="10771" width="12.5" style="1" customWidth="1"/>
    <col min="10772" max="10772" width="8.5" style="1" customWidth="1"/>
    <col min="10773" max="11011" width="10.6640625" style="1"/>
    <col min="11012" max="11012" width="13.1640625" style="1" customWidth="1"/>
    <col min="11013" max="11013" width="79" style="1" customWidth="1"/>
    <col min="11014" max="11014" width="3.83203125" style="1" customWidth="1"/>
    <col min="11015" max="11027" width="12.5" style="1" customWidth="1"/>
    <col min="11028" max="11028" width="8.5" style="1" customWidth="1"/>
    <col min="11029" max="11267" width="10.6640625" style="1"/>
    <col min="11268" max="11268" width="13.1640625" style="1" customWidth="1"/>
    <col min="11269" max="11269" width="79" style="1" customWidth="1"/>
    <col min="11270" max="11270" width="3.83203125" style="1" customWidth="1"/>
    <col min="11271" max="11283" width="12.5" style="1" customWidth="1"/>
    <col min="11284" max="11284" width="8.5" style="1" customWidth="1"/>
    <col min="11285" max="11523" width="10.6640625" style="1"/>
    <col min="11524" max="11524" width="13.1640625" style="1" customWidth="1"/>
    <col min="11525" max="11525" width="79" style="1" customWidth="1"/>
    <col min="11526" max="11526" width="3.83203125" style="1" customWidth="1"/>
    <col min="11527" max="11539" width="12.5" style="1" customWidth="1"/>
    <col min="11540" max="11540" width="8.5" style="1" customWidth="1"/>
    <col min="11541" max="11779" width="10.6640625" style="1"/>
    <col min="11780" max="11780" width="13.1640625" style="1" customWidth="1"/>
    <col min="11781" max="11781" width="79" style="1" customWidth="1"/>
    <col min="11782" max="11782" width="3.83203125" style="1" customWidth="1"/>
    <col min="11783" max="11795" width="12.5" style="1" customWidth="1"/>
    <col min="11796" max="11796" width="8.5" style="1" customWidth="1"/>
    <col min="11797" max="12035" width="10.6640625" style="1"/>
    <col min="12036" max="12036" width="13.1640625" style="1" customWidth="1"/>
    <col min="12037" max="12037" width="79" style="1" customWidth="1"/>
    <col min="12038" max="12038" width="3.83203125" style="1" customWidth="1"/>
    <col min="12039" max="12051" width="12.5" style="1" customWidth="1"/>
    <col min="12052" max="12052" width="8.5" style="1" customWidth="1"/>
    <col min="12053" max="12291" width="10.6640625" style="1"/>
    <col min="12292" max="12292" width="13.1640625" style="1" customWidth="1"/>
    <col min="12293" max="12293" width="79" style="1" customWidth="1"/>
    <col min="12294" max="12294" width="3.83203125" style="1" customWidth="1"/>
    <col min="12295" max="12307" width="12.5" style="1" customWidth="1"/>
    <col min="12308" max="12308" width="8.5" style="1" customWidth="1"/>
    <col min="12309" max="12547" width="10.6640625" style="1"/>
    <col min="12548" max="12548" width="13.1640625" style="1" customWidth="1"/>
    <col min="12549" max="12549" width="79" style="1" customWidth="1"/>
    <col min="12550" max="12550" width="3.83203125" style="1" customWidth="1"/>
    <col min="12551" max="12563" width="12.5" style="1" customWidth="1"/>
    <col min="12564" max="12564" width="8.5" style="1" customWidth="1"/>
    <col min="12565" max="12803" width="10.6640625" style="1"/>
    <col min="12804" max="12804" width="13.1640625" style="1" customWidth="1"/>
    <col min="12805" max="12805" width="79" style="1" customWidth="1"/>
    <col min="12806" max="12806" width="3.83203125" style="1" customWidth="1"/>
    <col min="12807" max="12819" width="12.5" style="1" customWidth="1"/>
    <col min="12820" max="12820" width="8.5" style="1" customWidth="1"/>
    <col min="12821" max="13059" width="10.6640625" style="1"/>
    <col min="13060" max="13060" width="13.1640625" style="1" customWidth="1"/>
    <col min="13061" max="13061" width="79" style="1" customWidth="1"/>
    <col min="13062" max="13062" width="3.83203125" style="1" customWidth="1"/>
    <col min="13063" max="13075" width="12.5" style="1" customWidth="1"/>
    <col min="13076" max="13076" width="8.5" style="1" customWidth="1"/>
    <col min="13077" max="13315" width="10.6640625" style="1"/>
    <col min="13316" max="13316" width="13.1640625" style="1" customWidth="1"/>
    <col min="13317" max="13317" width="79" style="1" customWidth="1"/>
    <col min="13318" max="13318" width="3.83203125" style="1" customWidth="1"/>
    <col min="13319" max="13331" width="12.5" style="1" customWidth="1"/>
    <col min="13332" max="13332" width="8.5" style="1" customWidth="1"/>
    <col min="13333" max="13571" width="10.6640625" style="1"/>
    <col min="13572" max="13572" width="13.1640625" style="1" customWidth="1"/>
    <col min="13573" max="13573" width="79" style="1" customWidth="1"/>
    <col min="13574" max="13574" width="3.83203125" style="1" customWidth="1"/>
    <col min="13575" max="13587" width="12.5" style="1" customWidth="1"/>
    <col min="13588" max="13588" width="8.5" style="1" customWidth="1"/>
    <col min="13589" max="13827" width="10.6640625" style="1"/>
    <col min="13828" max="13828" width="13.1640625" style="1" customWidth="1"/>
    <col min="13829" max="13829" width="79" style="1" customWidth="1"/>
    <col min="13830" max="13830" width="3.83203125" style="1" customWidth="1"/>
    <col min="13831" max="13843" width="12.5" style="1" customWidth="1"/>
    <col min="13844" max="13844" width="8.5" style="1" customWidth="1"/>
    <col min="13845" max="14083" width="10.6640625" style="1"/>
    <col min="14084" max="14084" width="13.1640625" style="1" customWidth="1"/>
    <col min="14085" max="14085" width="79" style="1" customWidth="1"/>
    <col min="14086" max="14086" width="3.83203125" style="1" customWidth="1"/>
    <col min="14087" max="14099" width="12.5" style="1" customWidth="1"/>
    <col min="14100" max="14100" width="8.5" style="1" customWidth="1"/>
    <col min="14101" max="14339" width="10.6640625" style="1"/>
    <col min="14340" max="14340" width="13.1640625" style="1" customWidth="1"/>
    <col min="14341" max="14341" width="79" style="1" customWidth="1"/>
    <col min="14342" max="14342" width="3.83203125" style="1" customWidth="1"/>
    <col min="14343" max="14355" width="12.5" style="1" customWidth="1"/>
    <col min="14356" max="14356" width="8.5" style="1" customWidth="1"/>
    <col min="14357" max="14595" width="10.6640625" style="1"/>
    <col min="14596" max="14596" width="13.1640625" style="1" customWidth="1"/>
    <col min="14597" max="14597" width="79" style="1" customWidth="1"/>
    <col min="14598" max="14598" width="3.83203125" style="1" customWidth="1"/>
    <col min="14599" max="14611" width="12.5" style="1" customWidth="1"/>
    <col min="14612" max="14612" width="8.5" style="1" customWidth="1"/>
    <col min="14613" max="14851" width="10.6640625" style="1"/>
    <col min="14852" max="14852" width="13.1640625" style="1" customWidth="1"/>
    <col min="14853" max="14853" width="79" style="1" customWidth="1"/>
    <col min="14854" max="14854" width="3.83203125" style="1" customWidth="1"/>
    <col min="14855" max="14867" width="12.5" style="1" customWidth="1"/>
    <col min="14868" max="14868" width="8.5" style="1" customWidth="1"/>
    <col min="14869" max="15107" width="10.6640625" style="1"/>
    <col min="15108" max="15108" width="13.1640625" style="1" customWidth="1"/>
    <col min="15109" max="15109" width="79" style="1" customWidth="1"/>
    <col min="15110" max="15110" width="3.83203125" style="1" customWidth="1"/>
    <col min="15111" max="15123" width="12.5" style="1" customWidth="1"/>
    <col min="15124" max="15124" width="8.5" style="1" customWidth="1"/>
    <col min="15125" max="15363" width="10.6640625" style="1"/>
    <col min="15364" max="15364" width="13.1640625" style="1" customWidth="1"/>
    <col min="15365" max="15365" width="79" style="1" customWidth="1"/>
    <col min="15366" max="15366" width="3.83203125" style="1" customWidth="1"/>
    <col min="15367" max="15379" width="12.5" style="1" customWidth="1"/>
    <col min="15380" max="15380" width="8.5" style="1" customWidth="1"/>
    <col min="15381" max="15619" width="10.6640625" style="1"/>
    <col min="15620" max="15620" width="13.1640625" style="1" customWidth="1"/>
    <col min="15621" max="15621" width="79" style="1" customWidth="1"/>
    <col min="15622" max="15622" width="3.83203125" style="1" customWidth="1"/>
    <col min="15623" max="15635" width="12.5" style="1" customWidth="1"/>
    <col min="15636" max="15636" width="8.5" style="1" customWidth="1"/>
    <col min="15637" max="15875" width="10.6640625" style="1"/>
    <col min="15876" max="15876" width="13.1640625" style="1" customWidth="1"/>
    <col min="15877" max="15877" width="79" style="1" customWidth="1"/>
    <col min="15878" max="15878" width="3.83203125" style="1" customWidth="1"/>
    <col min="15879" max="15891" width="12.5" style="1" customWidth="1"/>
    <col min="15892" max="15892" width="8.5" style="1" customWidth="1"/>
    <col min="15893" max="16131" width="10.6640625" style="1"/>
    <col min="16132" max="16132" width="13.1640625" style="1" customWidth="1"/>
    <col min="16133" max="16133" width="79" style="1" customWidth="1"/>
    <col min="16134" max="16134" width="3.83203125" style="1" customWidth="1"/>
    <col min="16135" max="16147" width="12.5" style="1" customWidth="1"/>
    <col min="16148" max="16148" width="8.5" style="1" customWidth="1"/>
    <col min="16149" max="16384" width="10.6640625" style="1"/>
  </cols>
  <sheetData>
    <row r="1" spans="1:24" ht="26.25" x14ac:dyDescent="0.3">
      <c r="A1" s="2"/>
      <c r="B1" s="41" t="s">
        <v>177</v>
      </c>
      <c r="C1" s="42" t="s">
        <v>104</v>
      </c>
      <c r="D1" s="42"/>
      <c r="E1" s="43"/>
      <c r="F1" s="44"/>
      <c r="G1" s="44"/>
      <c r="H1" s="45"/>
      <c r="I1" s="45"/>
      <c r="J1" s="45"/>
      <c r="K1" s="3" t="s">
        <v>102</v>
      </c>
      <c r="L1" s="45"/>
      <c r="M1" s="45"/>
      <c r="N1" s="46"/>
      <c r="O1" s="46"/>
      <c r="P1" s="45"/>
      <c r="Q1" s="45"/>
      <c r="R1" s="45"/>
      <c r="S1" s="45"/>
      <c r="T1" s="47"/>
    </row>
    <row r="2" spans="1:24" x14ac:dyDescent="0.2">
      <c r="A2" s="2"/>
      <c r="B2" s="48" t="s">
        <v>19</v>
      </c>
      <c r="C2" s="49"/>
      <c r="D2" s="50"/>
      <c r="E2" s="50"/>
      <c r="F2" s="51" t="s">
        <v>20</v>
      </c>
      <c r="G2" s="52"/>
      <c r="H2" s="53" t="s">
        <v>105</v>
      </c>
      <c r="I2" s="54"/>
      <c r="J2" s="53" t="s">
        <v>106</v>
      </c>
      <c r="K2" s="54"/>
      <c r="L2" s="53" t="s">
        <v>107</v>
      </c>
      <c r="M2" s="55"/>
      <c r="N2" s="216"/>
      <c r="O2" s="54"/>
      <c r="P2" s="56" t="s">
        <v>167</v>
      </c>
      <c r="Q2" s="57"/>
      <c r="R2" s="57"/>
      <c r="S2" s="58"/>
      <c r="T2" s="59">
        <f>IF(S4=0,0,S2/S4)</f>
        <v>0</v>
      </c>
    </row>
    <row r="3" spans="1:24" ht="15" customHeight="1" thickBot="1" x14ac:dyDescent="0.25">
      <c r="A3" s="2"/>
      <c r="B3" s="60" t="s">
        <v>174</v>
      </c>
      <c r="C3" s="61"/>
      <c r="D3" s="62"/>
      <c r="E3" s="63"/>
      <c r="F3" s="64" t="s">
        <v>21</v>
      </c>
      <c r="G3" s="65"/>
      <c r="H3" s="66" t="s">
        <v>110</v>
      </c>
      <c r="I3" s="67">
        <f ca="1">TODAY()</f>
        <v>44616</v>
      </c>
      <c r="J3" s="66" t="s">
        <v>111</v>
      </c>
      <c r="K3" s="68">
        <f>80-10</f>
        <v>70</v>
      </c>
      <c r="L3" s="66" t="s">
        <v>110</v>
      </c>
      <c r="M3" s="69">
        <f ca="1">I3+K3+10</f>
        <v>44696</v>
      </c>
      <c r="N3" s="66"/>
      <c r="O3" s="217"/>
      <c r="P3" s="71" t="s">
        <v>113</v>
      </c>
      <c r="Q3" s="72"/>
      <c r="R3" s="73"/>
      <c r="S3" s="74"/>
      <c r="T3" s="75">
        <f>IF(S3=0,0,1-T2)</f>
        <v>0</v>
      </c>
    </row>
    <row r="4" spans="1:24" ht="18.75" thickBot="1" x14ac:dyDescent="0.3">
      <c r="A4" s="2"/>
      <c r="B4" s="76" t="s">
        <v>114</v>
      </c>
      <c r="C4" s="77"/>
      <c r="D4" s="78"/>
      <c r="E4" s="79" t="s">
        <v>115</v>
      </c>
      <c r="F4" s="80"/>
      <c r="G4" s="80"/>
      <c r="H4" s="80"/>
      <c r="I4" s="80"/>
      <c r="J4" s="80"/>
      <c r="K4" s="80"/>
      <c r="L4" s="80"/>
      <c r="M4" s="80"/>
      <c r="N4" s="80"/>
      <c r="O4" s="80"/>
      <c r="P4" s="81" t="s">
        <v>116</v>
      </c>
      <c r="Q4" s="82"/>
      <c r="R4" s="82"/>
      <c r="S4" s="83">
        <f>SUM(S2:S3)</f>
        <v>0</v>
      </c>
      <c r="T4" s="84">
        <f>SUM(T2:T3)</f>
        <v>0</v>
      </c>
    </row>
    <row r="5" spans="1:24" ht="12.75" customHeight="1" thickBot="1" x14ac:dyDescent="0.25">
      <c r="A5" s="2"/>
      <c r="B5" s="85" t="s">
        <v>117</v>
      </c>
      <c r="C5" s="86" t="s">
        <v>118</v>
      </c>
      <c r="D5" s="87"/>
      <c r="E5" s="88" t="s">
        <v>9</v>
      </c>
      <c r="F5" s="89" t="s">
        <v>119</v>
      </c>
      <c r="G5" s="90"/>
      <c r="H5" s="90"/>
      <c r="I5" s="90"/>
      <c r="J5" s="90"/>
      <c r="K5" s="90"/>
      <c r="L5" s="90"/>
      <c r="M5" s="91"/>
      <c r="N5" s="91"/>
      <c r="O5" s="91"/>
      <c r="P5" s="92"/>
      <c r="Q5" s="93"/>
      <c r="R5" s="94"/>
      <c r="S5" s="95" t="s">
        <v>74</v>
      </c>
      <c r="T5" s="96" t="s">
        <v>120</v>
      </c>
      <c r="W5" s="1" t="s">
        <v>121</v>
      </c>
      <c r="X5" s="97" t="str">
        <f>IF(S4=S51,"OK","erro")</f>
        <v>OK</v>
      </c>
    </row>
    <row r="6" spans="1:24" ht="13.5" thickBot="1" x14ac:dyDescent="0.25">
      <c r="A6" s="2"/>
      <c r="B6" s="98" t="s">
        <v>122</v>
      </c>
      <c r="C6" s="99"/>
      <c r="D6" s="100"/>
      <c r="E6" s="101">
        <v>6</v>
      </c>
      <c r="F6" s="102">
        <f>IF(E6=0,0,1)</f>
        <v>1</v>
      </c>
      <c r="G6" s="102">
        <f>IF($E$6&lt;2,0,2)</f>
        <v>2</v>
      </c>
      <c r="H6" s="102">
        <f>IF($E$6&lt;3,0,3)</f>
        <v>3</v>
      </c>
      <c r="I6" s="102">
        <f>IF($E$6&lt;4,0,4)</f>
        <v>4</v>
      </c>
      <c r="J6" s="102">
        <f>IF($E$6&lt;5,0,5)</f>
        <v>5</v>
      </c>
      <c r="K6" s="102">
        <f>IF($E$6&lt;6,0,6)</f>
        <v>6</v>
      </c>
      <c r="L6" s="102">
        <f>IF($E$6&lt;7,0,7)</f>
        <v>0</v>
      </c>
      <c r="M6" s="102">
        <f>IF($E$6&lt;8,0,8)</f>
        <v>0</v>
      </c>
      <c r="N6" s="102">
        <f>IF($E$6&lt;9,0,9)</f>
        <v>0</v>
      </c>
      <c r="O6" s="102">
        <f>IF($E$6&lt;10,0,10)</f>
        <v>0</v>
      </c>
      <c r="P6" s="102">
        <f>IF($E$6&lt;11,0,11)</f>
        <v>0</v>
      </c>
      <c r="Q6" s="103">
        <f>IF($E$6&lt;12,0,12)</f>
        <v>0</v>
      </c>
      <c r="R6" s="104"/>
      <c r="S6" s="105" t="s">
        <v>123</v>
      </c>
      <c r="T6" s="106" t="s">
        <v>74</v>
      </c>
    </row>
    <row r="7" spans="1:24" ht="14.25" thickTop="1" thickBot="1" x14ac:dyDescent="0.25">
      <c r="A7" s="2"/>
      <c r="B7" s="98"/>
      <c r="C7" s="99" t="s">
        <v>124</v>
      </c>
      <c r="D7" s="100"/>
      <c r="E7" s="107"/>
      <c r="F7" s="108">
        <f ca="1">IF(E6=0,0,M3)</f>
        <v>44696</v>
      </c>
      <c r="G7" s="108">
        <f ca="1">IF(G6=0,0,F8+1)</f>
        <v>44727</v>
      </c>
      <c r="H7" s="108">
        <f ca="1">IF(H6=0,0,G8+1)</f>
        <v>44758</v>
      </c>
      <c r="I7" s="108">
        <f ca="1">IF(I6=0,0,H8+1)</f>
        <v>44789</v>
      </c>
      <c r="J7" s="108">
        <f ca="1">IF(J6=0,0,I8+1)</f>
        <v>44820</v>
      </c>
      <c r="K7" s="108">
        <f t="shared" ref="K7:Q7" ca="1" si="0">IF(K6=0,0,J8+1)</f>
        <v>44851</v>
      </c>
      <c r="L7" s="108">
        <f t="shared" si="0"/>
        <v>0</v>
      </c>
      <c r="M7" s="108">
        <f t="shared" si="0"/>
        <v>0</v>
      </c>
      <c r="N7" s="108">
        <f t="shared" si="0"/>
        <v>0</v>
      </c>
      <c r="O7" s="108">
        <f t="shared" si="0"/>
        <v>0</v>
      </c>
      <c r="P7" s="108">
        <f t="shared" si="0"/>
        <v>0</v>
      </c>
      <c r="Q7" s="109">
        <f t="shared" si="0"/>
        <v>0</v>
      </c>
      <c r="R7" s="110"/>
      <c r="S7" s="105"/>
      <c r="T7" s="106"/>
    </row>
    <row r="8" spans="1:24" ht="14.25" thickTop="1" thickBot="1" x14ac:dyDescent="0.25">
      <c r="A8" s="2"/>
      <c r="B8" s="98"/>
      <c r="C8" s="99" t="s">
        <v>125</v>
      </c>
      <c r="D8" s="100"/>
      <c r="E8" s="107"/>
      <c r="F8" s="108">
        <f ca="1">IF(E6=0,0,F7+30)</f>
        <v>44726</v>
      </c>
      <c r="G8" s="108">
        <f t="shared" ref="G8:I8" ca="1" si="1">IF(G6=0,0,G7+30)</f>
        <v>44757</v>
      </c>
      <c r="H8" s="108">
        <f t="shared" ca="1" si="1"/>
        <v>44788</v>
      </c>
      <c r="I8" s="108">
        <f t="shared" ca="1" si="1"/>
        <v>44819</v>
      </c>
      <c r="J8" s="108">
        <f ca="1">IF(J6=0,0,J7+30)</f>
        <v>44850</v>
      </c>
      <c r="K8" s="108">
        <f t="shared" ref="K8:Q8" ca="1" si="2">IF(K6=0,0,K7+30)</f>
        <v>44881</v>
      </c>
      <c r="L8" s="108">
        <f t="shared" si="2"/>
        <v>0</v>
      </c>
      <c r="M8" s="108">
        <f t="shared" si="2"/>
        <v>0</v>
      </c>
      <c r="N8" s="108">
        <f t="shared" si="2"/>
        <v>0</v>
      </c>
      <c r="O8" s="108">
        <f t="shared" si="2"/>
        <v>0</v>
      </c>
      <c r="P8" s="108">
        <f t="shared" si="2"/>
        <v>0</v>
      </c>
      <c r="Q8" s="109">
        <f t="shared" si="2"/>
        <v>0</v>
      </c>
      <c r="R8" s="110"/>
      <c r="S8" s="105"/>
      <c r="T8" s="106"/>
    </row>
    <row r="9" spans="1:24" ht="13.5" thickTop="1" x14ac:dyDescent="0.2">
      <c r="A9" s="4" t="str">
        <f>CONCATENATE($E$6,"|",B9)</f>
        <v>6|1</v>
      </c>
      <c r="B9" s="111">
        <v>1</v>
      </c>
      <c r="C9" s="112" t="s">
        <v>65</v>
      </c>
      <c r="D9" s="113"/>
      <c r="E9" s="114">
        <v>1</v>
      </c>
      <c r="F9" s="115">
        <f>IF(E$6&lt;3,0,IF(F$6=0,0,VLOOKUP($A9,base!$A:$P,F$6+4,FALSE)))</f>
        <v>20</v>
      </c>
      <c r="G9" s="115">
        <f>IF(E$6&lt;3,0,IF(G$6=0,0,VLOOKUP($A9,base!$A:$P,G$6+4,FALSE)))</f>
        <v>30</v>
      </c>
      <c r="H9" s="115">
        <f>IF(H$6=0,0,VLOOKUP($A9,base!$A:$P,H$6+4,FALSE))</f>
        <v>30</v>
      </c>
      <c r="I9" s="115">
        <f>IF(I$6=0,0,VLOOKUP($A9,base!$A:$P,I$6+4,FALSE))</f>
        <v>20</v>
      </c>
      <c r="J9" s="115">
        <f>IF(J$6=0,0,VLOOKUP($A9,base!$A:$P,J$6+4,FALSE))</f>
        <v>0</v>
      </c>
      <c r="K9" s="115">
        <f>IF(K$6=0,0,VLOOKUP($A9,base!$A:$P,K$6+4,FALSE))</f>
        <v>0</v>
      </c>
      <c r="L9" s="115">
        <f>IF(L$6=0,0,VLOOKUP($A9,base!$A:$P,L$6+4,FALSE))</f>
        <v>0</v>
      </c>
      <c r="M9" s="115">
        <f>IF(M$6=0,0,VLOOKUP($A9,base!$A:$P,M$6+4,FALSE))</f>
        <v>0</v>
      </c>
      <c r="N9" s="115">
        <f>IF(N$6=0,0,VLOOKUP($A9,base!$A:$P,N$6+4,FALSE))</f>
        <v>0</v>
      </c>
      <c r="O9" s="115">
        <f>IF(O$6=0,0,VLOOKUP($A9,base!$A:$P,O$6+4,FALSE))</f>
        <v>0</v>
      </c>
      <c r="P9" s="115">
        <f>IF(P$6=0,0,VLOOKUP($A9,base!$A:$P,P$6+4,FALSE))</f>
        <v>0</v>
      </c>
      <c r="Q9" s="116">
        <f>IF(Q$6=0,0,VLOOKUP($A9,base!$A:$P,Q$6+4,FALSE))</f>
        <v>0</v>
      </c>
      <c r="R9" s="117"/>
      <c r="S9" s="118"/>
      <c r="T9" s="119">
        <f t="shared" ref="T9:T19" si="3">IF($S$21=0,0,(S9/$S$21)*100)</f>
        <v>0</v>
      </c>
      <c r="W9" s="2">
        <f t="shared" ref="W9:W19" si="4">SUM(F9:Q9)</f>
        <v>100</v>
      </c>
    </row>
    <row r="10" spans="1:24" x14ac:dyDescent="0.2">
      <c r="A10" s="4" t="str">
        <f t="shared" ref="A10:A19" si="5">CONCATENATE($E$6,"|",B10)</f>
        <v>6|2</v>
      </c>
      <c r="B10" s="120" t="s">
        <v>24</v>
      </c>
      <c r="C10" s="112" t="s">
        <v>61</v>
      </c>
      <c r="D10" s="113"/>
      <c r="E10" s="114">
        <v>2</v>
      </c>
      <c r="F10" s="115">
        <f>IF(E$6&lt;3,0,IF(F$6=0,0,VLOOKUP($A10,base!$A:$P,F$6+4,FALSE)))</f>
        <v>15</v>
      </c>
      <c r="G10" s="115">
        <f>IF(E$6&lt;3,0,IF(G$6=0,0,VLOOKUP($A10,base!$A:$P,G$6+4,FALSE)))</f>
        <v>25</v>
      </c>
      <c r="H10" s="115">
        <f>IF(H$6=0,0,VLOOKUP($A10,base!$A:$P,H$6+4,FALSE))</f>
        <v>30</v>
      </c>
      <c r="I10" s="115">
        <f>IF(I$6=0,0,VLOOKUP($A10,base!$A:$P,I$6+4,FALSE))</f>
        <v>25</v>
      </c>
      <c r="J10" s="115">
        <f>IF(J$6=0,0,VLOOKUP($A10,base!$A:$P,J$6+4,FALSE))</f>
        <v>5</v>
      </c>
      <c r="K10" s="115">
        <f>IF(K$6=0,0,VLOOKUP($A10,base!$A:$P,K$6+4,FALSE))</f>
        <v>0</v>
      </c>
      <c r="L10" s="115">
        <f>IF(L$6=0,0,VLOOKUP($A10,base!$A:$P,L$6+4,FALSE))</f>
        <v>0</v>
      </c>
      <c r="M10" s="115">
        <f>IF(M$6=0,0,VLOOKUP($A10,base!$A:$P,M$6+4,FALSE))</f>
        <v>0</v>
      </c>
      <c r="N10" s="115">
        <f>IF(N$6=0,0,VLOOKUP($A10,base!$A:$P,N$6+4,FALSE))</f>
        <v>0</v>
      </c>
      <c r="O10" s="115">
        <f>IF(O$6=0,0,VLOOKUP($A10,base!$A:$P,O$6+4,FALSE))</f>
        <v>0</v>
      </c>
      <c r="P10" s="115">
        <f>IF(P$6=0,0,VLOOKUP($A10,base!$A:$P,P$6+4,FALSE))</f>
        <v>0</v>
      </c>
      <c r="Q10" s="116">
        <f>IF(Q$6=0,0,VLOOKUP($A10,base!$A:$P,Q$6+4,FALSE))</f>
        <v>0</v>
      </c>
      <c r="R10" s="117"/>
      <c r="S10" s="118"/>
      <c r="T10" s="119">
        <f t="shared" si="3"/>
        <v>0</v>
      </c>
      <c r="W10" s="2">
        <f t="shared" si="4"/>
        <v>100</v>
      </c>
    </row>
    <row r="11" spans="1:24" x14ac:dyDescent="0.2">
      <c r="A11" s="4" t="str">
        <f t="shared" si="5"/>
        <v>6|3</v>
      </c>
      <c r="B11" s="120" t="s">
        <v>30</v>
      </c>
      <c r="C11" s="112" t="s">
        <v>66</v>
      </c>
      <c r="D11" s="113"/>
      <c r="E11" s="114">
        <v>3</v>
      </c>
      <c r="F11" s="115">
        <f>IF(E$6&lt;3,0,IF(F$6=0,0,VLOOKUP($A11,base!$A:$P,F$6+4,FALSE)))</f>
        <v>5</v>
      </c>
      <c r="G11" s="115">
        <f>IF(E$6&lt;3,0,IF(G$6=0,0,VLOOKUP($A11,base!$A:$P,G$6+4,FALSE)))</f>
        <v>20</v>
      </c>
      <c r="H11" s="115">
        <f>IF(H$6=0,0,VLOOKUP($A11,base!$A:$P,H$6+4,FALSE))</f>
        <v>30</v>
      </c>
      <c r="I11" s="115">
        <f>IF(I$6=0,0,VLOOKUP($A11,base!$A:$P,I$6+4,FALSE))</f>
        <v>25</v>
      </c>
      <c r="J11" s="115">
        <f>IF(J$6=0,0,VLOOKUP($A11,base!$A:$P,J$6+4,FALSE))</f>
        <v>20</v>
      </c>
      <c r="K11" s="115">
        <f>IF(K$6=0,0,VLOOKUP($A11,base!$A:$P,K$6+4,FALSE))</f>
        <v>0</v>
      </c>
      <c r="L11" s="115">
        <f>IF(L$6=0,0,VLOOKUP($A11,base!$A:$P,L$6+4,FALSE))</f>
        <v>0</v>
      </c>
      <c r="M11" s="115">
        <f>IF(M$6=0,0,VLOOKUP($A11,base!$A:$P,M$6+4,FALSE))</f>
        <v>0</v>
      </c>
      <c r="N11" s="115">
        <f>IF(N$6=0,0,VLOOKUP($A11,base!$A:$P,N$6+4,FALSE))</f>
        <v>0</v>
      </c>
      <c r="O11" s="115">
        <f>IF(O$6=0,0,VLOOKUP($A11,base!$A:$P,O$6+4,FALSE))</f>
        <v>0</v>
      </c>
      <c r="P11" s="115">
        <f>IF(P$6=0,0,VLOOKUP($A11,base!$A:$P,P$6+4,FALSE))</f>
        <v>0</v>
      </c>
      <c r="Q11" s="116">
        <f>IF(Q$6=0,0,VLOOKUP($A11,base!$A:$P,Q$6+4,FALSE))</f>
        <v>0</v>
      </c>
      <c r="R11" s="117"/>
      <c r="S11" s="118"/>
      <c r="T11" s="119">
        <f t="shared" si="3"/>
        <v>0</v>
      </c>
      <c r="W11" s="2">
        <f t="shared" si="4"/>
        <v>100</v>
      </c>
    </row>
    <row r="12" spans="1:24" x14ac:dyDescent="0.2">
      <c r="A12" s="4" t="str">
        <f t="shared" si="5"/>
        <v>6|4</v>
      </c>
      <c r="B12" s="120" t="s">
        <v>33</v>
      </c>
      <c r="C12" s="112" t="s">
        <v>62</v>
      </c>
      <c r="D12" s="113"/>
      <c r="E12" s="114">
        <v>4</v>
      </c>
      <c r="F12" s="115">
        <f>IF(E$6&lt;3,0,IF(F$6=0,0,VLOOKUP($A12,base!$A:$P,F$6+4,FALSE)))</f>
        <v>0</v>
      </c>
      <c r="G12" s="115">
        <f>IF(E$6&lt;3,0,IF(G$6=0,0,VLOOKUP($A12,base!$A:$P,G$6+4,FALSE)))</f>
        <v>5</v>
      </c>
      <c r="H12" s="115">
        <f>IF(H$6=0,0,VLOOKUP($A12,base!$A:$P,H$6+4,FALSE))</f>
        <v>20</v>
      </c>
      <c r="I12" s="115">
        <f>IF(I$6=0,0,VLOOKUP($A12,base!$A:$P,I$6+4,FALSE))</f>
        <v>30</v>
      </c>
      <c r="J12" s="115">
        <f>IF(J$6=0,0,VLOOKUP($A12,base!$A:$P,J$6+4,FALSE))</f>
        <v>25</v>
      </c>
      <c r="K12" s="115">
        <f>IF(K$6=0,0,VLOOKUP($A12,base!$A:$P,K$6+4,FALSE))</f>
        <v>20</v>
      </c>
      <c r="L12" s="115">
        <f>IF(L$6=0,0,VLOOKUP($A12,base!$A:$P,L$6+4,FALSE))</f>
        <v>0</v>
      </c>
      <c r="M12" s="115">
        <f>IF(M$6=0,0,VLOOKUP($A12,base!$A:$P,M$6+4,FALSE))</f>
        <v>0</v>
      </c>
      <c r="N12" s="115">
        <f>IF(N$6=0,0,VLOOKUP($A12,base!$A:$P,N$6+4,FALSE))</f>
        <v>0</v>
      </c>
      <c r="O12" s="115">
        <f>IF(O$6=0,0,VLOOKUP($A12,base!$A:$P,O$6+4,FALSE))</f>
        <v>0</v>
      </c>
      <c r="P12" s="115">
        <f>IF(P$6=0,0,VLOOKUP($A12,base!$A:$P,P$6+4,FALSE))</f>
        <v>0</v>
      </c>
      <c r="Q12" s="116">
        <f>IF(Q$6=0,0,VLOOKUP($A12,base!$A:$P,Q$6+4,FALSE))</f>
        <v>0</v>
      </c>
      <c r="R12" s="117"/>
      <c r="S12" s="118"/>
      <c r="T12" s="119">
        <f t="shared" si="3"/>
        <v>0</v>
      </c>
      <c r="W12" s="2">
        <f t="shared" si="4"/>
        <v>100</v>
      </c>
    </row>
    <row r="13" spans="1:24" x14ac:dyDescent="0.2">
      <c r="A13" s="4" t="str">
        <f t="shared" si="5"/>
        <v>6|5</v>
      </c>
      <c r="B13" s="120" t="s">
        <v>23</v>
      </c>
      <c r="C13" s="112" t="s">
        <v>63</v>
      </c>
      <c r="D13" s="113"/>
      <c r="E13" s="114">
        <v>5</v>
      </c>
      <c r="F13" s="115">
        <f>IF(E$6&lt;3,0,IF(F$6=0,0,VLOOKUP($A13,base!$A:$P,F$6+4,FALSE)))</f>
        <v>0</v>
      </c>
      <c r="G13" s="115">
        <f>IF(E$6&lt;3,0,IF(G$6=0,0,VLOOKUP($A13,base!$A:$P,G$6+4,FALSE)))</f>
        <v>15</v>
      </c>
      <c r="H13" s="115">
        <f>IF(H$6=0,0,VLOOKUP($A13,base!$A:$P,H$6+4,FALSE))</f>
        <v>30</v>
      </c>
      <c r="I13" s="115">
        <f>IF(I$6=0,0,VLOOKUP($A13,base!$A:$P,I$6+4,FALSE))</f>
        <v>30</v>
      </c>
      <c r="J13" s="115">
        <f>IF(J$6=0,0,VLOOKUP($A13,base!$A:$P,J$6+4,FALSE))</f>
        <v>25</v>
      </c>
      <c r="K13" s="115">
        <f>IF(K$6=0,0,VLOOKUP($A13,base!$A:$P,K$6+4,FALSE))</f>
        <v>0</v>
      </c>
      <c r="L13" s="115">
        <f>IF(L$6=0,0,VLOOKUP($A13,base!$A:$P,L$6+4,FALSE))</f>
        <v>0</v>
      </c>
      <c r="M13" s="115">
        <f>IF(M$6=0,0,VLOOKUP($A13,base!$A:$P,M$6+4,FALSE))</f>
        <v>0</v>
      </c>
      <c r="N13" s="115">
        <f>IF(N$6=0,0,VLOOKUP($A13,base!$A:$P,N$6+4,FALSE))</f>
        <v>0</v>
      </c>
      <c r="O13" s="115">
        <f>IF(O$6=0,0,VLOOKUP($A13,base!$A:$P,O$6+4,FALSE))</f>
        <v>0</v>
      </c>
      <c r="P13" s="115">
        <f>IF(P$6=0,0,VLOOKUP($A13,base!$A:$P,P$6+4,FALSE))</f>
        <v>0</v>
      </c>
      <c r="Q13" s="116">
        <f>IF(Q$6=0,0,VLOOKUP($A13,base!$A:$P,Q$6+4,FALSE))</f>
        <v>0</v>
      </c>
      <c r="R13" s="117"/>
      <c r="S13" s="118"/>
      <c r="T13" s="119">
        <f t="shared" si="3"/>
        <v>0</v>
      </c>
      <c r="W13" s="2">
        <f t="shared" si="4"/>
        <v>100</v>
      </c>
    </row>
    <row r="14" spans="1:24" x14ac:dyDescent="0.2">
      <c r="A14" s="4" t="str">
        <f t="shared" si="5"/>
        <v>6|6</v>
      </c>
      <c r="B14" s="120" t="s">
        <v>34</v>
      </c>
      <c r="C14" s="112" t="s">
        <v>101</v>
      </c>
      <c r="D14" s="113"/>
      <c r="E14" s="114">
        <v>3</v>
      </c>
      <c r="F14" s="115">
        <f>IF(E$6&lt;3,0,IF(F$6=0,0,VLOOKUP($A14,base!$A:$P,F$6+4,FALSE)))</f>
        <v>0</v>
      </c>
      <c r="G14" s="115">
        <f>IF(E$6&lt;3,0,IF(G$6=0,0,VLOOKUP($A14,base!$A:$P,G$6+4,FALSE)))</f>
        <v>5</v>
      </c>
      <c r="H14" s="115">
        <f>IF(H$6=0,0,VLOOKUP($A14,base!$A:$P,H$6+4,FALSE))</f>
        <v>10</v>
      </c>
      <c r="I14" s="115">
        <f>IF(I$6=0,0,VLOOKUP($A14,base!$A:$P,I$6+4,FALSE))</f>
        <v>30</v>
      </c>
      <c r="J14" s="115">
        <f>IF(J$6=0,0,VLOOKUP($A14,base!$A:$P,J$6+4,FALSE))</f>
        <v>30</v>
      </c>
      <c r="K14" s="115">
        <f>IF(K$6=0,0,VLOOKUP($A14,base!$A:$P,K$6+4,FALSE))</f>
        <v>25</v>
      </c>
      <c r="L14" s="115">
        <f>IF(L$6=0,0,VLOOKUP($A14,base!$A:$P,L$6+4,FALSE))</f>
        <v>0</v>
      </c>
      <c r="M14" s="115">
        <f>IF(M$6=0,0,VLOOKUP($A14,base!$A:$P,M$6+4,FALSE))</f>
        <v>0</v>
      </c>
      <c r="N14" s="115">
        <f>IF(N$6=0,0,VLOOKUP($A14,base!$A:$P,N$6+4,FALSE))</f>
        <v>0</v>
      </c>
      <c r="O14" s="115">
        <f>IF(O$6=0,0,VLOOKUP($A14,base!$A:$P,O$6+4,FALSE))</f>
        <v>0</v>
      </c>
      <c r="P14" s="115">
        <f>IF(P$6=0,0,VLOOKUP($A14,base!$A:$P,P$6+4,FALSE))</f>
        <v>0</v>
      </c>
      <c r="Q14" s="116">
        <f>IF(Q$6=0,0,VLOOKUP($A14,base!$A:$P,Q$6+4,FALSE))</f>
        <v>0</v>
      </c>
      <c r="R14" s="117"/>
      <c r="S14" s="118"/>
      <c r="T14" s="119">
        <f t="shared" si="3"/>
        <v>0</v>
      </c>
      <c r="W14" s="2">
        <f t="shared" si="4"/>
        <v>100</v>
      </c>
    </row>
    <row r="15" spans="1:24" x14ac:dyDescent="0.2">
      <c r="A15" s="4" t="str">
        <f t="shared" si="5"/>
        <v>6|7</v>
      </c>
      <c r="B15" s="120" t="s">
        <v>60</v>
      </c>
      <c r="C15" s="112" t="s">
        <v>67</v>
      </c>
      <c r="D15" s="113"/>
      <c r="E15" s="114">
        <v>5</v>
      </c>
      <c r="F15" s="115">
        <f>IF(E$6&lt;3,0,IF(F$6=0,0,VLOOKUP($A15,base!$A:$P,F$6+4,FALSE)))</f>
        <v>0</v>
      </c>
      <c r="G15" s="115">
        <f>IF(E$6&lt;3,0,IF(G$6=0,0,VLOOKUP($A15,base!$A:$P,G$6+4,FALSE)))</f>
        <v>0</v>
      </c>
      <c r="H15" s="115">
        <f>IF(H$6=0,0,VLOOKUP($A15,base!$A:$P,H$6+4,FALSE))</f>
        <v>20</v>
      </c>
      <c r="I15" s="115">
        <f>IF(I$6=0,0,VLOOKUP($A15,base!$A:$P,I$6+4,FALSE))</f>
        <v>20</v>
      </c>
      <c r="J15" s="115">
        <f>IF(J$6=0,0,VLOOKUP($A15,base!$A:$P,J$6+4,FALSE))</f>
        <v>30</v>
      </c>
      <c r="K15" s="115">
        <f>IF(K$6=0,0,VLOOKUP($A15,base!$A:$P,K$6+4,FALSE))</f>
        <v>30</v>
      </c>
      <c r="L15" s="115">
        <f>IF(L$6=0,0,VLOOKUP($A15,base!$A:$P,L$6+4,FALSE))</f>
        <v>0</v>
      </c>
      <c r="M15" s="115">
        <f>IF(M$6=0,0,VLOOKUP($A15,base!$A:$P,M$6+4,FALSE))</f>
        <v>0</v>
      </c>
      <c r="N15" s="115">
        <f>IF(N$6=0,0,VLOOKUP($A15,base!$A:$P,N$6+4,FALSE))</f>
        <v>0</v>
      </c>
      <c r="O15" s="115">
        <f>IF(O$6=0,0,VLOOKUP($A15,base!$A:$P,O$6+4,FALSE))</f>
        <v>0</v>
      </c>
      <c r="P15" s="115">
        <f>IF(P$6=0,0,VLOOKUP($A15,base!$A:$P,P$6+4,FALSE))</f>
        <v>0</v>
      </c>
      <c r="Q15" s="116">
        <f>IF(Q$6=0,0,VLOOKUP($A15,base!$A:$P,Q$6+4,FALSE))</f>
        <v>0</v>
      </c>
      <c r="R15" s="117"/>
      <c r="S15" s="118"/>
      <c r="T15" s="119">
        <f t="shared" si="3"/>
        <v>0</v>
      </c>
      <c r="W15" s="2">
        <f t="shared" si="4"/>
        <v>100</v>
      </c>
    </row>
    <row r="16" spans="1:24" x14ac:dyDescent="0.2">
      <c r="A16" s="4" t="str">
        <f t="shared" si="5"/>
        <v>6|8</v>
      </c>
      <c r="B16" s="120" t="s">
        <v>50</v>
      </c>
      <c r="C16" s="112" t="s">
        <v>68</v>
      </c>
      <c r="D16" s="113"/>
      <c r="E16" s="114">
        <v>6</v>
      </c>
      <c r="F16" s="115">
        <f>IF(E$6&lt;3,0,IF(F$6=0,0,VLOOKUP($A16,base!$A:$P,F$6+4,FALSE)))</f>
        <v>0</v>
      </c>
      <c r="G16" s="115">
        <f>IF(E$6&lt;3,0,IF(G$6=0,0,VLOOKUP($A16,base!$A:$P,G$6+4,FALSE)))</f>
        <v>0</v>
      </c>
      <c r="H16" s="115">
        <f>IF(H$6=0,0,VLOOKUP($A16,base!$A:$P,H$6+4,FALSE))</f>
        <v>20</v>
      </c>
      <c r="I16" s="115">
        <f>IF(I$6=0,0,VLOOKUP($A16,base!$A:$P,I$6+4,FALSE))</f>
        <v>30</v>
      </c>
      <c r="J16" s="115">
        <f>IF(J$6=0,0,VLOOKUP($A16,base!$A:$P,J$6+4,FALSE))</f>
        <v>30</v>
      </c>
      <c r="K16" s="115">
        <f>IF(K$6=0,0,VLOOKUP($A16,base!$A:$P,K$6+4,FALSE))</f>
        <v>20</v>
      </c>
      <c r="L16" s="115">
        <f>IF(L$6=0,0,VLOOKUP($A16,base!$A:$P,L$6+4,FALSE))</f>
        <v>0</v>
      </c>
      <c r="M16" s="115">
        <f>IF(M$6=0,0,VLOOKUP($A16,base!$A:$P,M$6+4,FALSE))</f>
        <v>0</v>
      </c>
      <c r="N16" s="115">
        <f>IF(N$6=0,0,VLOOKUP($A16,base!$A:$P,N$6+4,FALSE))</f>
        <v>0</v>
      </c>
      <c r="O16" s="115">
        <f>IF(O$6=0,0,VLOOKUP($A16,base!$A:$P,O$6+4,FALSE))</f>
        <v>0</v>
      </c>
      <c r="P16" s="115">
        <f>IF(P$6=0,0,VLOOKUP($A16,base!$A:$P,P$6+4,FALSE))</f>
        <v>0</v>
      </c>
      <c r="Q16" s="116">
        <f>IF(Q$6=0,0,VLOOKUP($A16,base!$A:$P,Q$6+4,FALSE))</f>
        <v>0</v>
      </c>
      <c r="R16" s="117"/>
      <c r="S16" s="118"/>
      <c r="T16" s="119">
        <f t="shared" si="3"/>
        <v>0</v>
      </c>
      <c r="W16" s="2">
        <f t="shared" si="4"/>
        <v>100</v>
      </c>
    </row>
    <row r="17" spans="1:23" x14ac:dyDescent="0.2">
      <c r="A17" s="4" t="str">
        <f t="shared" si="5"/>
        <v>6|9</v>
      </c>
      <c r="B17" s="120" t="s">
        <v>69</v>
      </c>
      <c r="C17" s="112" t="s">
        <v>70</v>
      </c>
      <c r="D17" s="113"/>
      <c r="E17" s="114">
        <v>6</v>
      </c>
      <c r="F17" s="115">
        <f>IF(E$6&lt;3,0,IF(F$6=0,0,VLOOKUP($A17,base!$A:$P,F$6+4,FALSE)))</f>
        <v>5</v>
      </c>
      <c r="G17" s="115">
        <f>IF(E$6&lt;3,0,IF(G$6=0,0,VLOOKUP($A17,base!$A:$P,G$6+4,FALSE)))</f>
        <v>15</v>
      </c>
      <c r="H17" s="115">
        <f>IF(H$6=0,0,VLOOKUP($A17,base!$A:$P,H$6+4,FALSE))</f>
        <v>25</v>
      </c>
      <c r="I17" s="115">
        <f>IF(I$6=0,0,VLOOKUP($A17,base!$A:$P,I$6+4,FALSE))</f>
        <v>25</v>
      </c>
      <c r="J17" s="115">
        <f>IF(J$6=0,0,VLOOKUP($A17,base!$A:$P,J$6+4,FALSE))</f>
        <v>20</v>
      </c>
      <c r="K17" s="115">
        <f>IF(K$6=0,0,VLOOKUP($A17,base!$A:$P,K$6+4,FALSE))</f>
        <v>10</v>
      </c>
      <c r="L17" s="115">
        <f>IF(L$6=0,0,VLOOKUP($A17,base!$A:$P,L$6+4,FALSE))</f>
        <v>0</v>
      </c>
      <c r="M17" s="115">
        <f>IF(M$6=0,0,VLOOKUP($A17,base!$A:$P,M$6+4,FALSE))</f>
        <v>0</v>
      </c>
      <c r="N17" s="115">
        <f>IF(N$6=0,0,VLOOKUP($A17,base!$A:$P,N$6+4,FALSE))</f>
        <v>0</v>
      </c>
      <c r="O17" s="115">
        <f>IF(O$6=0,0,VLOOKUP($A17,base!$A:$P,O$6+4,FALSE))</f>
        <v>0</v>
      </c>
      <c r="P17" s="115">
        <f>IF(P$6=0,0,VLOOKUP($A17,base!$A:$P,P$6+4,FALSE))</f>
        <v>0</v>
      </c>
      <c r="Q17" s="116">
        <f>IF(Q$6=0,0,VLOOKUP($A17,base!$A:$P,Q$6+4,FALSE))</f>
        <v>0</v>
      </c>
      <c r="R17" s="117"/>
      <c r="S17" s="118"/>
      <c r="T17" s="119">
        <f t="shared" si="3"/>
        <v>0</v>
      </c>
      <c r="W17" s="2">
        <f t="shared" si="4"/>
        <v>100</v>
      </c>
    </row>
    <row r="18" spans="1:23" x14ac:dyDescent="0.2">
      <c r="A18" s="4" t="str">
        <f t="shared" si="5"/>
        <v>6|10</v>
      </c>
      <c r="B18" s="120" t="s">
        <v>71</v>
      </c>
      <c r="C18" s="112" t="s">
        <v>64</v>
      </c>
      <c r="D18" s="113"/>
      <c r="E18" s="114"/>
      <c r="F18" s="115">
        <f>IF(E$6&lt;3,0,IF(F$6=0,0,VLOOKUP($A18,base!$A:$P,F$6+4,FALSE)))</f>
        <v>20</v>
      </c>
      <c r="G18" s="115">
        <f>IF(E$6&lt;3,0,IF(G$6=0,0,VLOOKUP($A18,base!$A:$P,G$6+4,FALSE)))</f>
        <v>30</v>
      </c>
      <c r="H18" s="115">
        <f>IF(H$6=0,0,VLOOKUP($A18,base!$A:$P,H$6+4,FALSE))</f>
        <v>30</v>
      </c>
      <c r="I18" s="115">
        <f>IF(I$6=0,0,VLOOKUP($A18,base!$A:$P,I$6+4,FALSE))</f>
        <v>15</v>
      </c>
      <c r="J18" s="115">
        <f>IF(J$6=0,0,VLOOKUP($A18,base!$A:$P,J$6+4,FALSE))</f>
        <v>5</v>
      </c>
      <c r="K18" s="115">
        <f>IF(K$6=0,0,VLOOKUP($A18,base!$A:$P,K$6+4,FALSE))</f>
        <v>0</v>
      </c>
      <c r="L18" s="115">
        <f>IF(L$6=0,0,VLOOKUP($A18,base!$A:$P,L$6+4,FALSE))</f>
        <v>0</v>
      </c>
      <c r="M18" s="115">
        <f>IF(M$6=0,0,VLOOKUP($A18,base!$A:$P,M$6+4,FALSE))</f>
        <v>0</v>
      </c>
      <c r="N18" s="115">
        <f>IF(N$6=0,0,VLOOKUP($A18,base!$A:$P,N$6+4,FALSE))</f>
        <v>0</v>
      </c>
      <c r="O18" s="115">
        <f>IF(O$6=0,0,VLOOKUP($A18,base!$A:$P,O$6+4,FALSE))</f>
        <v>0</v>
      </c>
      <c r="P18" s="115">
        <f>IF(P$6=0,0,VLOOKUP($A18,base!$A:$P,P$6+4,FALSE))</f>
        <v>0</v>
      </c>
      <c r="Q18" s="116">
        <f>IF(Q$6=0,0,VLOOKUP($A18,base!$A:$P,Q$6+4,FALSE))</f>
        <v>0</v>
      </c>
      <c r="R18" s="117"/>
      <c r="S18" s="118"/>
      <c r="T18" s="119">
        <f t="shared" si="3"/>
        <v>0</v>
      </c>
      <c r="W18" s="2">
        <f t="shared" si="4"/>
        <v>100</v>
      </c>
    </row>
    <row r="19" spans="1:23" x14ac:dyDescent="0.2">
      <c r="A19" s="4" t="str">
        <f t="shared" si="5"/>
        <v>6|11</v>
      </c>
      <c r="B19" s="120" t="s">
        <v>78</v>
      </c>
      <c r="C19" s="112" t="s">
        <v>92</v>
      </c>
      <c r="D19" s="113"/>
      <c r="E19" s="114"/>
      <c r="F19" s="115">
        <f>IF(E$6&lt;3,0,IF(F$6=0,0,VLOOKUP($A19,base!$A:$P,F$6+4,FALSE)))</f>
        <v>3</v>
      </c>
      <c r="G19" s="115">
        <f>IF(E$6&lt;3,0,IF(G$6=0,0,VLOOKUP($A19,base!$A:$P,G$6+4,FALSE)))</f>
        <v>12</v>
      </c>
      <c r="H19" s="115">
        <f>IF(H$6=0,0,VLOOKUP($A19,base!$A:$P,H$6+4,FALSE))</f>
        <v>25</v>
      </c>
      <c r="I19" s="115">
        <f>IF(I$6=0,0,VLOOKUP($A19,base!$A:$P,I$6+4,FALSE))</f>
        <v>28</v>
      </c>
      <c r="J19" s="115">
        <f>IF(J$6=0,0,VLOOKUP($A19,base!$A:$P,J$6+4,FALSE))</f>
        <v>21</v>
      </c>
      <c r="K19" s="115">
        <f>IF(K$6=0,0,VLOOKUP($A19,base!$A:$P,K$6+4,FALSE))</f>
        <v>11</v>
      </c>
      <c r="L19" s="115">
        <f>IF(L$6=0,0,VLOOKUP($A19,base!$A:$P,L$6+4,FALSE))</f>
        <v>0</v>
      </c>
      <c r="M19" s="115">
        <f>IF(M$6=0,0,VLOOKUP($A19,base!$A:$P,M$6+4,FALSE))</f>
        <v>0</v>
      </c>
      <c r="N19" s="115">
        <f>IF(N$6=0,0,VLOOKUP($A19,base!$A:$P,N$6+4,FALSE))</f>
        <v>0</v>
      </c>
      <c r="O19" s="115">
        <f>IF(O$6=0,0,VLOOKUP($A19,base!$A:$P,O$6+4,FALSE))</f>
        <v>0</v>
      </c>
      <c r="P19" s="115">
        <f>IF(P$6=0,0,VLOOKUP($A19,base!$A:$P,P$6+4,FALSE))</f>
        <v>0</v>
      </c>
      <c r="Q19" s="116">
        <f>IF(Q$6=0,0,VLOOKUP($A19,base!$A:$P,Q$6+4,FALSE))</f>
        <v>0</v>
      </c>
      <c r="R19" s="117"/>
      <c r="S19" s="118"/>
      <c r="T19" s="119">
        <f t="shared" si="3"/>
        <v>0</v>
      </c>
      <c r="W19" s="2">
        <f t="shared" si="4"/>
        <v>100</v>
      </c>
    </row>
    <row r="20" spans="1:23" ht="13.5" thickBot="1" x14ac:dyDescent="0.25">
      <c r="A20" s="2"/>
      <c r="B20" s="121"/>
      <c r="C20" s="122"/>
      <c r="D20" s="122"/>
      <c r="E20" s="122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4"/>
      <c r="T20" s="125"/>
    </row>
    <row r="21" spans="1:23" ht="14.25" thickTop="1" thickBot="1" x14ac:dyDescent="0.25">
      <c r="A21" s="2"/>
      <c r="B21" s="126"/>
      <c r="C21" s="127" t="s">
        <v>126</v>
      </c>
      <c r="D21" s="127" t="s">
        <v>126</v>
      </c>
      <c r="E21" s="128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30">
        <f>SUM(S9:S20)</f>
        <v>0</v>
      </c>
      <c r="T21" s="131">
        <f>SUM(T9:T19)</f>
        <v>0</v>
      </c>
    </row>
    <row r="22" spans="1:23" ht="18.75" thickTop="1" x14ac:dyDescent="0.25">
      <c r="A22" s="2"/>
      <c r="B22" s="132" t="s">
        <v>168</v>
      </c>
      <c r="C22" s="133"/>
      <c r="D22" s="133"/>
      <c r="E22" s="133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5"/>
    </row>
    <row r="23" spans="1:23" ht="13.5" thickBot="1" x14ac:dyDescent="0.25">
      <c r="A23" s="2"/>
      <c r="B23" s="98" t="s">
        <v>122</v>
      </c>
      <c r="C23" s="104"/>
      <c r="D23" s="104"/>
      <c r="E23" s="104"/>
      <c r="F23" s="136" t="s">
        <v>128</v>
      </c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7"/>
      <c r="R23" s="94" t="s">
        <v>129</v>
      </c>
      <c r="S23" s="138" t="s">
        <v>74</v>
      </c>
      <c r="T23" s="139" t="s">
        <v>120</v>
      </c>
    </row>
    <row r="24" spans="1:23" ht="13.5" thickTop="1" x14ac:dyDescent="0.2">
      <c r="A24" s="2"/>
      <c r="B24" s="140"/>
      <c r="C24" s="141"/>
      <c r="D24" s="142"/>
      <c r="E24" s="142"/>
      <c r="F24" s="143">
        <f t="shared" ref="F24:Q24" si="6">F6</f>
        <v>1</v>
      </c>
      <c r="G24" s="143">
        <f t="shared" si="6"/>
        <v>2</v>
      </c>
      <c r="H24" s="143">
        <f t="shared" si="6"/>
        <v>3</v>
      </c>
      <c r="I24" s="143">
        <f t="shared" si="6"/>
        <v>4</v>
      </c>
      <c r="J24" s="143">
        <f t="shared" si="6"/>
        <v>5</v>
      </c>
      <c r="K24" s="143">
        <f t="shared" si="6"/>
        <v>6</v>
      </c>
      <c r="L24" s="143">
        <f t="shared" si="6"/>
        <v>0</v>
      </c>
      <c r="M24" s="143">
        <f t="shared" si="6"/>
        <v>0</v>
      </c>
      <c r="N24" s="143">
        <f t="shared" si="6"/>
        <v>0</v>
      </c>
      <c r="O24" s="143">
        <f t="shared" si="6"/>
        <v>0</v>
      </c>
      <c r="P24" s="143">
        <f t="shared" si="6"/>
        <v>0</v>
      </c>
      <c r="Q24" s="144">
        <f t="shared" si="6"/>
        <v>0</v>
      </c>
      <c r="R24" s="145" t="s">
        <v>130</v>
      </c>
      <c r="S24" s="146" t="s">
        <v>122</v>
      </c>
      <c r="T24" s="147" t="s">
        <v>122</v>
      </c>
    </row>
    <row r="25" spans="1:23" x14ac:dyDescent="0.2">
      <c r="A25" s="2"/>
      <c r="B25" s="148" t="s">
        <v>131</v>
      </c>
      <c r="C25" s="149" t="s">
        <v>65</v>
      </c>
      <c r="D25" s="150" t="s">
        <v>169</v>
      </c>
      <c r="E25" s="151" t="s">
        <v>133</v>
      </c>
      <c r="F25" s="152">
        <f t="shared" ref="F25:Q25" si="7">((F9/100)*$S$9)*$T$2</f>
        <v>0</v>
      </c>
      <c r="G25" s="152">
        <f t="shared" si="7"/>
        <v>0</v>
      </c>
      <c r="H25" s="152">
        <f t="shared" si="7"/>
        <v>0</v>
      </c>
      <c r="I25" s="152">
        <f t="shared" si="7"/>
        <v>0</v>
      </c>
      <c r="J25" s="152">
        <f t="shared" si="7"/>
        <v>0</v>
      </c>
      <c r="K25" s="152">
        <f t="shared" si="7"/>
        <v>0</v>
      </c>
      <c r="L25" s="152">
        <f t="shared" si="7"/>
        <v>0</v>
      </c>
      <c r="M25" s="152">
        <f t="shared" si="7"/>
        <v>0</v>
      </c>
      <c r="N25" s="152">
        <f t="shared" si="7"/>
        <v>0</v>
      </c>
      <c r="O25" s="152">
        <f t="shared" si="7"/>
        <v>0</v>
      </c>
      <c r="P25" s="152">
        <f t="shared" si="7"/>
        <v>0</v>
      </c>
      <c r="Q25" s="153">
        <f t="shared" si="7"/>
        <v>0</v>
      </c>
      <c r="R25" s="154">
        <f>COUNTIF(F25:Q25,"&gt;0")</f>
        <v>0</v>
      </c>
      <c r="S25" s="155">
        <f t="shared" ref="S25:S46" si="8">SUM(F25:Q25)</f>
        <v>0</v>
      </c>
      <c r="T25" s="156">
        <f t="shared" ref="T25:T46" si="9">IF($S$51=0,0,(S25/$S$51))</f>
        <v>0</v>
      </c>
    </row>
    <row r="26" spans="1:23" x14ac:dyDescent="0.2">
      <c r="A26" s="2"/>
      <c r="B26" s="148" t="s">
        <v>134</v>
      </c>
      <c r="C26" s="157"/>
      <c r="D26" s="150" t="s">
        <v>135</v>
      </c>
      <c r="E26" s="151" t="s">
        <v>133</v>
      </c>
      <c r="F26" s="152">
        <f>((F9/100)*$S$9)*T3</f>
        <v>0</v>
      </c>
      <c r="G26" s="152">
        <f t="shared" ref="G26:Q26" si="10">((G9/100)*$S$9)*$T$3</f>
        <v>0</v>
      </c>
      <c r="H26" s="152">
        <f t="shared" si="10"/>
        <v>0</v>
      </c>
      <c r="I26" s="152">
        <f t="shared" si="10"/>
        <v>0</v>
      </c>
      <c r="J26" s="152">
        <f t="shared" si="10"/>
        <v>0</v>
      </c>
      <c r="K26" s="152">
        <f t="shared" si="10"/>
        <v>0</v>
      </c>
      <c r="L26" s="152">
        <f t="shared" si="10"/>
        <v>0</v>
      </c>
      <c r="M26" s="152">
        <f t="shared" si="10"/>
        <v>0</v>
      </c>
      <c r="N26" s="152">
        <f t="shared" si="10"/>
        <v>0</v>
      </c>
      <c r="O26" s="152">
        <f t="shared" si="10"/>
        <v>0</v>
      </c>
      <c r="P26" s="152">
        <f t="shared" si="10"/>
        <v>0</v>
      </c>
      <c r="Q26" s="153">
        <f t="shared" si="10"/>
        <v>0</v>
      </c>
      <c r="R26" s="158">
        <f t="shared" ref="R26:R46" si="11">COUNTIF(F26:Q26,"&gt;0")</f>
        <v>0</v>
      </c>
      <c r="S26" s="155">
        <f t="shared" si="8"/>
        <v>0</v>
      </c>
      <c r="T26" s="156">
        <f t="shared" si="9"/>
        <v>0</v>
      </c>
      <c r="U26" s="159"/>
    </row>
    <row r="27" spans="1:23" x14ac:dyDescent="0.2">
      <c r="A27" s="2"/>
      <c r="B27" s="148" t="s">
        <v>136</v>
      </c>
      <c r="C27" s="160" t="s">
        <v>61</v>
      </c>
      <c r="D27" s="151" t="s">
        <v>169</v>
      </c>
      <c r="E27" s="151" t="s">
        <v>133</v>
      </c>
      <c r="F27" s="152">
        <f t="shared" ref="F27:Q27" si="12">((F10/100)*$S$10)*$T$2</f>
        <v>0</v>
      </c>
      <c r="G27" s="152">
        <f t="shared" si="12"/>
        <v>0</v>
      </c>
      <c r="H27" s="152">
        <f t="shared" si="12"/>
        <v>0</v>
      </c>
      <c r="I27" s="152">
        <f t="shared" si="12"/>
        <v>0</v>
      </c>
      <c r="J27" s="152">
        <f t="shared" si="12"/>
        <v>0</v>
      </c>
      <c r="K27" s="152">
        <f t="shared" si="12"/>
        <v>0</v>
      </c>
      <c r="L27" s="152">
        <f t="shared" si="12"/>
        <v>0</v>
      </c>
      <c r="M27" s="152">
        <f t="shared" si="12"/>
        <v>0</v>
      </c>
      <c r="N27" s="152">
        <f t="shared" si="12"/>
        <v>0</v>
      </c>
      <c r="O27" s="152">
        <f t="shared" si="12"/>
        <v>0</v>
      </c>
      <c r="P27" s="152">
        <f t="shared" si="12"/>
        <v>0</v>
      </c>
      <c r="Q27" s="153">
        <f t="shared" si="12"/>
        <v>0</v>
      </c>
      <c r="R27" s="158">
        <f t="shared" si="11"/>
        <v>0</v>
      </c>
      <c r="S27" s="155">
        <f t="shared" si="8"/>
        <v>0</v>
      </c>
      <c r="T27" s="156">
        <f t="shared" si="9"/>
        <v>0</v>
      </c>
    </row>
    <row r="28" spans="1:23" x14ac:dyDescent="0.2">
      <c r="A28" s="2"/>
      <c r="B28" s="148" t="s">
        <v>137</v>
      </c>
      <c r="C28" s="161"/>
      <c r="D28" s="151" t="s">
        <v>135</v>
      </c>
      <c r="E28" s="151" t="s">
        <v>133</v>
      </c>
      <c r="F28" s="152">
        <f t="shared" ref="F28:Q28" si="13">((F10/100)*$S$10)*$T$3</f>
        <v>0</v>
      </c>
      <c r="G28" s="152">
        <f t="shared" si="13"/>
        <v>0</v>
      </c>
      <c r="H28" s="152">
        <f t="shared" si="13"/>
        <v>0</v>
      </c>
      <c r="I28" s="152">
        <f t="shared" si="13"/>
        <v>0</v>
      </c>
      <c r="J28" s="152">
        <f t="shared" si="13"/>
        <v>0</v>
      </c>
      <c r="K28" s="152">
        <f t="shared" si="13"/>
        <v>0</v>
      </c>
      <c r="L28" s="152">
        <f t="shared" si="13"/>
        <v>0</v>
      </c>
      <c r="M28" s="152">
        <f t="shared" si="13"/>
        <v>0</v>
      </c>
      <c r="N28" s="152">
        <f t="shared" si="13"/>
        <v>0</v>
      </c>
      <c r="O28" s="152">
        <f t="shared" si="13"/>
        <v>0</v>
      </c>
      <c r="P28" s="152">
        <f t="shared" si="13"/>
        <v>0</v>
      </c>
      <c r="Q28" s="153">
        <f t="shared" si="13"/>
        <v>0</v>
      </c>
      <c r="R28" s="158">
        <f t="shared" si="11"/>
        <v>0</v>
      </c>
      <c r="S28" s="155">
        <f t="shared" si="8"/>
        <v>0</v>
      </c>
      <c r="T28" s="156">
        <f t="shared" si="9"/>
        <v>0</v>
      </c>
      <c r="U28" s="159"/>
    </row>
    <row r="29" spans="1:23" x14ac:dyDescent="0.2">
      <c r="A29" s="2"/>
      <c r="B29" s="148" t="s">
        <v>138</v>
      </c>
      <c r="C29" s="160" t="s">
        <v>66</v>
      </c>
      <c r="D29" s="151" t="s">
        <v>169</v>
      </c>
      <c r="E29" s="151" t="s">
        <v>133</v>
      </c>
      <c r="F29" s="152">
        <f t="shared" ref="F29:Q29" si="14">((F11/100)*$S$11)*$T$2</f>
        <v>0</v>
      </c>
      <c r="G29" s="152">
        <f t="shared" si="14"/>
        <v>0</v>
      </c>
      <c r="H29" s="152">
        <f t="shared" si="14"/>
        <v>0</v>
      </c>
      <c r="I29" s="152">
        <f t="shared" si="14"/>
        <v>0</v>
      </c>
      <c r="J29" s="152">
        <f t="shared" si="14"/>
        <v>0</v>
      </c>
      <c r="K29" s="152">
        <f t="shared" si="14"/>
        <v>0</v>
      </c>
      <c r="L29" s="152">
        <f t="shared" si="14"/>
        <v>0</v>
      </c>
      <c r="M29" s="152">
        <f t="shared" si="14"/>
        <v>0</v>
      </c>
      <c r="N29" s="152">
        <f t="shared" si="14"/>
        <v>0</v>
      </c>
      <c r="O29" s="152">
        <f t="shared" si="14"/>
        <v>0</v>
      </c>
      <c r="P29" s="152">
        <f t="shared" si="14"/>
        <v>0</v>
      </c>
      <c r="Q29" s="153">
        <f t="shared" si="14"/>
        <v>0</v>
      </c>
      <c r="R29" s="158">
        <f t="shared" si="11"/>
        <v>0</v>
      </c>
      <c r="S29" s="155">
        <f t="shared" si="8"/>
        <v>0</v>
      </c>
      <c r="T29" s="156">
        <f t="shared" si="9"/>
        <v>0</v>
      </c>
    </row>
    <row r="30" spans="1:23" x14ac:dyDescent="0.2">
      <c r="A30" s="2"/>
      <c r="B30" s="148" t="s">
        <v>139</v>
      </c>
      <c r="C30" s="161"/>
      <c r="D30" s="151" t="s">
        <v>135</v>
      </c>
      <c r="E30" s="151" t="s">
        <v>133</v>
      </c>
      <c r="F30" s="152">
        <f t="shared" ref="F30:Q30" si="15">((F11/100)*$S$11)*$T$3</f>
        <v>0</v>
      </c>
      <c r="G30" s="152">
        <f t="shared" si="15"/>
        <v>0</v>
      </c>
      <c r="H30" s="152">
        <f t="shared" si="15"/>
        <v>0</v>
      </c>
      <c r="I30" s="152">
        <f t="shared" si="15"/>
        <v>0</v>
      </c>
      <c r="J30" s="152">
        <f t="shared" si="15"/>
        <v>0</v>
      </c>
      <c r="K30" s="152">
        <f t="shared" si="15"/>
        <v>0</v>
      </c>
      <c r="L30" s="152">
        <f t="shared" si="15"/>
        <v>0</v>
      </c>
      <c r="M30" s="152">
        <f t="shared" si="15"/>
        <v>0</v>
      </c>
      <c r="N30" s="152">
        <f t="shared" si="15"/>
        <v>0</v>
      </c>
      <c r="O30" s="152">
        <f t="shared" si="15"/>
        <v>0</v>
      </c>
      <c r="P30" s="152">
        <f t="shared" si="15"/>
        <v>0</v>
      </c>
      <c r="Q30" s="153">
        <f t="shared" si="15"/>
        <v>0</v>
      </c>
      <c r="R30" s="158">
        <f t="shared" si="11"/>
        <v>0</v>
      </c>
      <c r="S30" s="155">
        <f t="shared" si="8"/>
        <v>0</v>
      </c>
      <c r="T30" s="156">
        <f t="shared" si="9"/>
        <v>0</v>
      </c>
      <c r="U30" s="159"/>
    </row>
    <row r="31" spans="1:23" x14ac:dyDescent="0.2">
      <c r="A31" s="2"/>
      <c r="B31" s="148" t="s">
        <v>140</v>
      </c>
      <c r="C31" s="160" t="s">
        <v>62</v>
      </c>
      <c r="D31" s="151" t="s">
        <v>169</v>
      </c>
      <c r="E31" s="151" t="s">
        <v>133</v>
      </c>
      <c r="F31" s="152">
        <f>((F12/100)*$S$12)*T2</f>
        <v>0</v>
      </c>
      <c r="G31" s="152">
        <f t="shared" ref="G31:Q31" si="16">((G12/100)*$S$12)*$T$2</f>
        <v>0</v>
      </c>
      <c r="H31" s="152">
        <f t="shared" si="16"/>
        <v>0</v>
      </c>
      <c r="I31" s="152">
        <f t="shared" si="16"/>
        <v>0</v>
      </c>
      <c r="J31" s="152">
        <f t="shared" si="16"/>
        <v>0</v>
      </c>
      <c r="K31" s="152">
        <f t="shared" si="16"/>
        <v>0</v>
      </c>
      <c r="L31" s="152">
        <f t="shared" si="16"/>
        <v>0</v>
      </c>
      <c r="M31" s="152">
        <f t="shared" si="16"/>
        <v>0</v>
      </c>
      <c r="N31" s="152">
        <f t="shared" si="16"/>
        <v>0</v>
      </c>
      <c r="O31" s="152">
        <f t="shared" si="16"/>
        <v>0</v>
      </c>
      <c r="P31" s="152">
        <f t="shared" si="16"/>
        <v>0</v>
      </c>
      <c r="Q31" s="153">
        <f t="shared" si="16"/>
        <v>0</v>
      </c>
      <c r="R31" s="158">
        <f t="shared" si="11"/>
        <v>0</v>
      </c>
      <c r="S31" s="155">
        <f t="shared" si="8"/>
        <v>0</v>
      </c>
      <c r="T31" s="156">
        <f t="shared" si="9"/>
        <v>0</v>
      </c>
    </row>
    <row r="32" spans="1:23" x14ac:dyDescent="0.2">
      <c r="A32" s="2"/>
      <c r="B32" s="148" t="s">
        <v>141</v>
      </c>
      <c r="C32" s="161"/>
      <c r="D32" s="151" t="s">
        <v>135</v>
      </c>
      <c r="E32" s="151" t="s">
        <v>133</v>
      </c>
      <c r="F32" s="152">
        <f t="shared" ref="F32:Q32" si="17">((F12/100)*$S$12)*$T$3</f>
        <v>0</v>
      </c>
      <c r="G32" s="152">
        <f t="shared" si="17"/>
        <v>0</v>
      </c>
      <c r="H32" s="152">
        <f t="shared" si="17"/>
        <v>0</v>
      </c>
      <c r="I32" s="152">
        <f t="shared" si="17"/>
        <v>0</v>
      </c>
      <c r="J32" s="152">
        <f t="shared" si="17"/>
        <v>0</v>
      </c>
      <c r="K32" s="152">
        <f t="shared" si="17"/>
        <v>0</v>
      </c>
      <c r="L32" s="152">
        <f t="shared" si="17"/>
        <v>0</v>
      </c>
      <c r="M32" s="152">
        <f t="shared" si="17"/>
        <v>0</v>
      </c>
      <c r="N32" s="152">
        <f t="shared" si="17"/>
        <v>0</v>
      </c>
      <c r="O32" s="152">
        <f t="shared" si="17"/>
        <v>0</v>
      </c>
      <c r="P32" s="152">
        <f t="shared" si="17"/>
        <v>0</v>
      </c>
      <c r="Q32" s="153">
        <f t="shared" si="17"/>
        <v>0</v>
      </c>
      <c r="R32" s="158">
        <f t="shared" si="11"/>
        <v>0</v>
      </c>
      <c r="S32" s="155">
        <f t="shared" si="8"/>
        <v>0</v>
      </c>
      <c r="T32" s="156">
        <f t="shared" si="9"/>
        <v>0</v>
      </c>
      <c r="U32" s="159"/>
    </row>
    <row r="33" spans="1:21" x14ac:dyDescent="0.2">
      <c r="A33" s="2"/>
      <c r="B33" s="148" t="s">
        <v>142</v>
      </c>
      <c r="C33" s="160" t="s">
        <v>63</v>
      </c>
      <c r="D33" s="151" t="s">
        <v>169</v>
      </c>
      <c r="E33" s="151" t="s">
        <v>133</v>
      </c>
      <c r="F33" s="152">
        <f t="shared" ref="F33:Q33" si="18">((F13/100)*$S$13)*$T$2</f>
        <v>0</v>
      </c>
      <c r="G33" s="152">
        <f t="shared" si="18"/>
        <v>0</v>
      </c>
      <c r="H33" s="152">
        <f t="shared" si="18"/>
        <v>0</v>
      </c>
      <c r="I33" s="152">
        <f t="shared" si="18"/>
        <v>0</v>
      </c>
      <c r="J33" s="152">
        <f t="shared" si="18"/>
        <v>0</v>
      </c>
      <c r="K33" s="152">
        <f t="shared" si="18"/>
        <v>0</v>
      </c>
      <c r="L33" s="152">
        <f t="shared" si="18"/>
        <v>0</v>
      </c>
      <c r="M33" s="152">
        <f t="shared" si="18"/>
        <v>0</v>
      </c>
      <c r="N33" s="152">
        <f t="shared" si="18"/>
        <v>0</v>
      </c>
      <c r="O33" s="152">
        <f t="shared" si="18"/>
        <v>0</v>
      </c>
      <c r="P33" s="152">
        <f t="shared" si="18"/>
        <v>0</v>
      </c>
      <c r="Q33" s="153">
        <f t="shared" si="18"/>
        <v>0</v>
      </c>
      <c r="R33" s="158">
        <f t="shared" si="11"/>
        <v>0</v>
      </c>
      <c r="S33" s="155">
        <f t="shared" si="8"/>
        <v>0</v>
      </c>
      <c r="T33" s="156">
        <f t="shared" si="9"/>
        <v>0</v>
      </c>
    </row>
    <row r="34" spans="1:21" x14ac:dyDescent="0.2">
      <c r="A34" s="2"/>
      <c r="B34" s="148" t="s">
        <v>143</v>
      </c>
      <c r="C34" s="161"/>
      <c r="D34" s="151" t="s">
        <v>135</v>
      </c>
      <c r="E34" s="151" t="s">
        <v>133</v>
      </c>
      <c r="F34" s="152">
        <f t="shared" ref="F34:Q34" si="19">((F13/100)*$S$13)*$T$3</f>
        <v>0</v>
      </c>
      <c r="G34" s="152">
        <f t="shared" si="19"/>
        <v>0</v>
      </c>
      <c r="H34" s="152">
        <f t="shared" si="19"/>
        <v>0</v>
      </c>
      <c r="I34" s="152">
        <f t="shared" si="19"/>
        <v>0</v>
      </c>
      <c r="J34" s="152">
        <f t="shared" si="19"/>
        <v>0</v>
      </c>
      <c r="K34" s="152">
        <f t="shared" si="19"/>
        <v>0</v>
      </c>
      <c r="L34" s="152">
        <f t="shared" si="19"/>
        <v>0</v>
      </c>
      <c r="M34" s="152">
        <f t="shared" si="19"/>
        <v>0</v>
      </c>
      <c r="N34" s="152">
        <f t="shared" si="19"/>
        <v>0</v>
      </c>
      <c r="O34" s="152">
        <f t="shared" si="19"/>
        <v>0</v>
      </c>
      <c r="P34" s="152">
        <f t="shared" si="19"/>
        <v>0</v>
      </c>
      <c r="Q34" s="153">
        <f t="shared" si="19"/>
        <v>0</v>
      </c>
      <c r="R34" s="158">
        <f t="shared" si="11"/>
        <v>0</v>
      </c>
      <c r="S34" s="155">
        <f t="shared" si="8"/>
        <v>0</v>
      </c>
      <c r="T34" s="156">
        <f t="shared" si="9"/>
        <v>0</v>
      </c>
      <c r="U34" s="159"/>
    </row>
    <row r="35" spans="1:21" x14ac:dyDescent="0.2">
      <c r="A35" s="2"/>
      <c r="B35" s="148" t="s">
        <v>144</v>
      </c>
      <c r="C35" s="160" t="s">
        <v>101</v>
      </c>
      <c r="D35" s="151" t="s">
        <v>169</v>
      </c>
      <c r="E35" s="151" t="s">
        <v>133</v>
      </c>
      <c r="F35" s="152">
        <f t="shared" ref="F35:Q35" si="20">((F14/100)*$S$14)*$T$2</f>
        <v>0</v>
      </c>
      <c r="G35" s="152">
        <f t="shared" si="20"/>
        <v>0</v>
      </c>
      <c r="H35" s="152">
        <f t="shared" si="20"/>
        <v>0</v>
      </c>
      <c r="I35" s="152">
        <f t="shared" si="20"/>
        <v>0</v>
      </c>
      <c r="J35" s="152">
        <f t="shared" si="20"/>
        <v>0</v>
      </c>
      <c r="K35" s="152">
        <f t="shared" si="20"/>
        <v>0</v>
      </c>
      <c r="L35" s="152">
        <f t="shared" si="20"/>
        <v>0</v>
      </c>
      <c r="M35" s="152">
        <f t="shared" si="20"/>
        <v>0</v>
      </c>
      <c r="N35" s="152">
        <f t="shared" si="20"/>
        <v>0</v>
      </c>
      <c r="O35" s="152">
        <f t="shared" si="20"/>
        <v>0</v>
      </c>
      <c r="P35" s="152">
        <f t="shared" si="20"/>
        <v>0</v>
      </c>
      <c r="Q35" s="153">
        <f t="shared" si="20"/>
        <v>0</v>
      </c>
      <c r="R35" s="158">
        <f t="shared" si="11"/>
        <v>0</v>
      </c>
      <c r="S35" s="155">
        <f t="shared" si="8"/>
        <v>0</v>
      </c>
      <c r="T35" s="156">
        <f t="shared" si="9"/>
        <v>0</v>
      </c>
    </row>
    <row r="36" spans="1:21" x14ac:dyDescent="0.2">
      <c r="A36" s="2"/>
      <c r="B36" s="148" t="s">
        <v>145</v>
      </c>
      <c r="C36" s="161"/>
      <c r="D36" s="151" t="s">
        <v>135</v>
      </c>
      <c r="E36" s="151" t="s">
        <v>133</v>
      </c>
      <c r="F36" s="152">
        <f t="shared" ref="F36:Q36" si="21">((F14/100)*$S$14)*$T$3</f>
        <v>0</v>
      </c>
      <c r="G36" s="152">
        <f t="shared" si="21"/>
        <v>0</v>
      </c>
      <c r="H36" s="152">
        <f t="shared" si="21"/>
        <v>0</v>
      </c>
      <c r="I36" s="152">
        <f t="shared" si="21"/>
        <v>0</v>
      </c>
      <c r="J36" s="152">
        <f t="shared" si="21"/>
        <v>0</v>
      </c>
      <c r="K36" s="152">
        <f t="shared" si="21"/>
        <v>0</v>
      </c>
      <c r="L36" s="152">
        <f t="shared" si="21"/>
        <v>0</v>
      </c>
      <c r="M36" s="152">
        <f t="shared" si="21"/>
        <v>0</v>
      </c>
      <c r="N36" s="152">
        <f t="shared" si="21"/>
        <v>0</v>
      </c>
      <c r="O36" s="152">
        <f t="shared" si="21"/>
        <v>0</v>
      </c>
      <c r="P36" s="152">
        <f t="shared" si="21"/>
        <v>0</v>
      </c>
      <c r="Q36" s="153">
        <f t="shared" si="21"/>
        <v>0</v>
      </c>
      <c r="R36" s="158">
        <f t="shared" si="11"/>
        <v>0</v>
      </c>
      <c r="S36" s="155">
        <f t="shared" si="8"/>
        <v>0</v>
      </c>
      <c r="T36" s="156">
        <f t="shared" si="9"/>
        <v>0</v>
      </c>
      <c r="U36" s="159"/>
    </row>
    <row r="37" spans="1:21" x14ac:dyDescent="0.2">
      <c r="A37" s="2"/>
      <c r="B37" s="148" t="s">
        <v>146</v>
      </c>
      <c r="C37" s="160" t="s">
        <v>67</v>
      </c>
      <c r="D37" s="151" t="s">
        <v>169</v>
      </c>
      <c r="E37" s="151" t="s">
        <v>133</v>
      </c>
      <c r="F37" s="152">
        <f t="shared" ref="F37:Q37" si="22">((F15/100)*$S$15)*$T$2</f>
        <v>0</v>
      </c>
      <c r="G37" s="152">
        <f t="shared" si="22"/>
        <v>0</v>
      </c>
      <c r="H37" s="152">
        <f t="shared" si="22"/>
        <v>0</v>
      </c>
      <c r="I37" s="152">
        <f t="shared" si="22"/>
        <v>0</v>
      </c>
      <c r="J37" s="152">
        <f t="shared" si="22"/>
        <v>0</v>
      </c>
      <c r="K37" s="152">
        <f t="shared" si="22"/>
        <v>0</v>
      </c>
      <c r="L37" s="152">
        <f t="shared" si="22"/>
        <v>0</v>
      </c>
      <c r="M37" s="152">
        <f t="shared" si="22"/>
        <v>0</v>
      </c>
      <c r="N37" s="152">
        <f t="shared" si="22"/>
        <v>0</v>
      </c>
      <c r="O37" s="152">
        <f t="shared" si="22"/>
        <v>0</v>
      </c>
      <c r="P37" s="152">
        <f t="shared" si="22"/>
        <v>0</v>
      </c>
      <c r="Q37" s="153">
        <f t="shared" si="22"/>
        <v>0</v>
      </c>
      <c r="R37" s="158">
        <f t="shared" si="11"/>
        <v>0</v>
      </c>
      <c r="S37" s="155">
        <f t="shared" si="8"/>
        <v>0</v>
      </c>
      <c r="T37" s="156">
        <f t="shared" si="9"/>
        <v>0</v>
      </c>
    </row>
    <row r="38" spans="1:21" x14ac:dyDescent="0.2">
      <c r="A38" s="2"/>
      <c r="B38" s="148" t="s">
        <v>147</v>
      </c>
      <c r="C38" s="161"/>
      <c r="D38" s="151" t="s">
        <v>135</v>
      </c>
      <c r="E38" s="151" t="s">
        <v>133</v>
      </c>
      <c r="F38" s="152">
        <f t="shared" ref="F38:Q38" si="23">((F15/100)*$S$15)*$T$3</f>
        <v>0</v>
      </c>
      <c r="G38" s="152">
        <f t="shared" si="23"/>
        <v>0</v>
      </c>
      <c r="H38" s="152">
        <f t="shared" si="23"/>
        <v>0</v>
      </c>
      <c r="I38" s="152">
        <f t="shared" si="23"/>
        <v>0</v>
      </c>
      <c r="J38" s="152">
        <f t="shared" si="23"/>
        <v>0</v>
      </c>
      <c r="K38" s="152">
        <f t="shared" si="23"/>
        <v>0</v>
      </c>
      <c r="L38" s="152">
        <f t="shared" si="23"/>
        <v>0</v>
      </c>
      <c r="M38" s="152">
        <f t="shared" si="23"/>
        <v>0</v>
      </c>
      <c r="N38" s="152">
        <f t="shared" si="23"/>
        <v>0</v>
      </c>
      <c r="O38" s="152">
        <f t="shared" si="23"/>
        <v>0</v>
      </c>
      <c r="P38" s="152">
        <f t="shared" si="23"/>
        <v>0</v>
      </c>
      <c r="Q38" s="153">
        <f t="shared" si="23"/>
        <v>0</v>
      </c>
      <c r="R38" s="158">
        <f t="shared" si="11"/>
        <v>0</v>
      </c>
      <c r="S38" s="155">
        <f t="shared" si="8"/>
        <v>0</v>
      </c>
      <c r="T38" s="156">
        <f t="shared" si="9"/>
        <v>0</v>
      </c>
      <c r="U38" s="159"/>
    </row>
    <row r="39" spans="1:21" x14ac:dyDescent="0.2">
      <c r="A39" s="2"/>
      <c r="B39" s="148" t="s">
        <v>148</v>
      </c>
      <c r="C39" s="160" t="s">
        <v>68</v>
      </c>
      <c r="D39" s="151" t="s">
        <v>169</v>
      </c>
      <c r="E39" s="151" t="s">
        <v>133</v>
      </c>
      <c r="F39" s="152">
        <f t="shared" ref="F39:Q39" si="24">((F16/100)*$S$16)*$T$2</f>
        <v>0</v>
      </c>
      <c r="G39" s="152">
        <f t="shared" si="24"/>
        <v>0</v>
      </c>
      <c r="H39" s="152">
        <f t="shared" si="24"/>
        <v>0</v>
      </c>
      <c r="I39" s="152">
        <f t="shared" si="24"/>
        <v>0</v>
      </c>
      <c r="J39" s="152">
        <f t="shared" si="24"/>
        <v>0</v>
      </c>
      <c r="K39" s="152">
        <f t="shared" si="24"/>
        <v>0</v>
      </c>
      <c r="L39" s="152">
        <f t="shared" si="24"/>
        <v>0</v>
      </c>
      <c r="M39" s="152">
        <f t="shared" si="24"/>
        <v>0</v>
      </c>
      <c r="N39" s="152">
        <f t="shared" si="24"/>
        <v>0</v>
      </c>
      <c r="O39" s="152">
        <f t="shared" si="24"/>
        <v>0</v>
      </c>
      <c r="P39" s="152">
        <f t="shared" si="24"/>
        <v>0</v>
      </c>
      <c r="Q39" s="153">
        <f t="shared" si="24"/>
        <v>0</v>
      </c>
      <c r="R39" s="158">
        <f t="shared" si="11"/>
        <v>0</v>
      </c>
      <c r="S39" s="155">
        <f t="shared" si="8"/>
        <v>0</v>
      </c>
      <c r="T39" s="156">
        <f t="shared" si="9"/>
        <v>0</v>
      </c>
    </row>
    <row r="40" spans="1:21" x14ac:dyDescent="0.2">
      <c r="A40" s="2"/>
      <c r="B40" s="148" t="s">
        <v>149</v>
      </c>
      <c r="C40" s="161"/>
      <c r="D40" s="151" t="s">
        <v>135</v>
      </c>
      <c r="E40" s="151" t="s">
        <v>133</v>
      </c>
      <c r="F40" s="152">
        <f t="shared" ref="F40:Q40" si="25">((F16/100)*$S$16)*$T$3</f>
        <v>0</v>
      </c>
      <c r="G40" s="152">
        <f t="shared" si="25"/>
        <v>0</v>
      </c>
      <c r="H40" s="152">
        <f t="shared" si="25"/>
        <v>0</v>
      </c>
      <c r="I40" s="152">
        <f t="shared" si="25"/>
        <v>0</v>
      </c>
      <c r="J40" s="152">
        <f t="shared" si="25"/>
        <v>0</v>
      </c>
      <c r="K40" s="152">
        <f t="shared" si="25"/>
        <v>0</v>
      </c>
      <c r="L40" s="152">
        <f t="shared" si="25"/>
        <v>0</v>
      </c>
      <c r="M40" s="152">
        <f t="shared" si="25"/>
        <v>0</v>
      </c>
      <c r="N40" s="152">
        <f t="shared" si="25"/>
        <v>0</v>
      </c>
      <c r="O40" s="152">
        <f t="shared" si="25"/>
        <v>0</v>
      </c>
      <c r="P40" s="152">
        <f t="shared" si="25"/>
        <v>0</v>
      </c>
      <c r="Q40" s="153">
        <f t="shared" si="25"/>
        <v>0</v>
      </c>
      <c r="R40" s="158">
        <f t="shared" si="11"/>
        <v>0</v>
      </c>
      <c r="S40" s="155">
        <f t="shared" si="8"/>
        <v>0</v>
      </c>
      <c r="T40" s="156">
        <f t="shared" si="9"/>
        <v>0</v>
      </c>
      <c r="U40" s="159"/>
    </row>
    <row r="41" spans="1:21" x14ac:dyDescent="0.2">
      <c r="A41" s="2"/>
      <c r="B41" s="148" t="s">
        <v>150</v>
      </c>
      <c r="C41" s="160" t="s">
        <v>70</v>
      </c>
      <c r="D41" s="151" t="s">
        <v>169</v>
      </c>
      <c r="E41" s="151" t="s">
        <v>133</v>
      </c>
      <c r="F41" s="152">
        <f t="shared" ref="F41:Q41" si="26">((F17/100)*$S$17)*$T$2</f>
        <v>0</v>
      </c>
      <c r="G41" s="152">
        <f t="shared" si="26"/>
        <v>0</v>
      </c>
      <c r="H41" s="152">
        <f t="shared" si="26"/>
        <v>0</v>
      </c>
      <c r="I41" s="152">
        <f t="shared" si="26"/>
        <v>0</v>
      </c>
      <c r="J41" s="152">
        <f t="shared" si="26"/>
        <v>0</v>
      </c>
      <c r="K41" s="152">
        <f t="shared" si="26"/>
        <v>0</v>
      </c>
      <c r="L41" s="152">
        <f t="shared" si="26"/>
        <v>0</v>
      </c>
      <c r="M41" s="152">
        <f t="shared" si="26"/>
        <v>0</v>
      </c>
      <c r="N41" s="152">
        <f t="shared" si="26"/>
        <v>0</v>
      </c>
      <c r="O41" s="152">
        <f t="shared" si="26"/>
        <v>0</v>
      </c>
      <c r="P41" s="152">
        <f t="shared" si="26"/>
        <v>0</v>
      </c>
      <c r="Q41" s="153">
        <f t="shared" si="26"/>
        <v>0</v>
      </c>
      <c r="R41" s="158">
        <f t="shared" si="11"/>
        <v>0</v>
      </c>
      <c r="S41" s="155">
        <f t="shared" si="8"/>
        <v>0</v>
      </c>
      <c r="T41" s="156">
        <f t="shared" si="9"/>
        <v>0</v>
      </c>
    </row>
    <row r="42" spans="1:21" x14ac:dyDescent="0.2">
      <c r="A42" s="2"/>
      <c r="B42" s="148" t="s">
        <v>151</v>
      </c>
      <c r="C42" s="161"/>
      <c r="D42" s="151" t="s">
        <v>135</v>
      </c>
      <c r="E42" s="151" t="s">
        <v>133</v>
      </c>
      <c r="F42" s="152">
        <f t="shared" ref="F42:Q42" si="27">((F17/100)*$S$17)*$T$3</f>
        <v>0</v>
      </c>
      <c r="G42" s="152">
        <f t="shared" si="27"/>
        <v>0</v>
      </c>
      <c r="H42" s="152">
        <f t="shared" si="27"/>
        <v>0</v>
      </c>
      <c r="I42" s="152">
        <f t="shared" si="27"/>
        <v>0</v>
      </c>
      <c r="J42" s="152">
        <f t="shared" si="27"/>
        <v>0</v>
      </c>
      <c r="K42" s="152">
        <f t="shared" si="27"/>
        <v>0</v>
      </c>
      <c r="L42" s="152">
        <f t="shared" si="27"/>
        <v>0</v>
      </c>
      <c r="M42" s="152">
        <f t="shared" si="27"/>
        <v>0</v>
      </c>
      <c r="N42" s="152">
        <f t="shared" si="27"/>
        <v>0</v>
      </c>
      <c r="O42" s="152">
        <f t="shared" si="27"/>
        <v>0</v>
      </c>
      <c r="P42" s="152">
        <f t="shared" si="27"/>
        <v>0</v>
      </c>
      <c r="Q42" s="153">
        <f t="shared" si="27"/>
        <v>0</v>
      </c>
      <c r="R42" s="158">
        <f t="shared" si="11"/>
        <v>0</v>
      </c>
      <c r="S42" s="155">
        <f t="shared" si="8"/>
        <v>0</v>
      </c>
      <c r="T42" s="156">
        <f t="shared" si="9"/>
        <v>0</v>
      </c>
      <c r="U42" s="159"/>
    </row>
    <row r="43" spans="1:21" x14ac:dyDescent="0.2">
      <c r="A43" s="2"/>
      <c r="B43" s="148" t="s">
        <v>152</v>
      </c>
      <c r="C43" s="160" t="s">
        <v>64</v>
      </c>
      <c r="D43" s="151" t="s">
        <v>169</v>
      </c>
      <c r="E43" s="151" t="s">
        <v>133</v>
      </c>
      <c r="F43" s="152">
        <f t="shared" ref="F43:Q43" si="28">((F18/100)*$S$18)*$T$2</f>
        <v>0</v>
      </c>
      <c r="G43" s="152">
        <f t="shared" si="28"/>
        <v>0</v>
      </c>
      <c r="H43" s="152">
        <f t="shared" si="28"/>
        <v>0</v>
      </c>
      <c r="I43" s="152">
        <f t="shared" si="28"/>
        <v>0</v>
      </c>
      <c r="J43" s="152">
        <f t="shared" si="28"/>
        <v>0</v>
      </c>
      <c r="K43" s="152">
        <f t="shared" si="28"/>
        <v>0</v>
      </c>
      <c r="L43" s="152">
        <f t="shared" si="28"/>
        <v>0</v>
      </c>
      <c r="M43" s="152">
        <f t="shared" si="28"/>
        <v>0</v>
      </c>
      <c r="N43" s="152">
        <f t="shared" si="28"/>
        <v>0</v>
      </c>
      <c r="O43" s="152">
        <f t="shared" si="28"/>
        <v>0</v>
      </c>
      <c r="P43" s="152">
        <f t="shared" si="28"/>
        <v>0</v>
      </c>
      <c r="Q43" s="153">
        <f t="shared" si="28"/>
        <v>0</v>
      </c>
      <c r="R43" s="158">
        <f t="shared" si="11"/>
        <v>0</v>
      </c>
      <c r="S43" s="155">
        <f t="shared" si="8"/>
        <v>0</v>
      </c>
      <c r="T43" s="156">
        <f t="shared" si="9"/>
        <v>0</v>
      </c>
    </row>
    <row r="44" spans="1:21" x14ac:dyDescent="0.2">
      <c r="A44" s="2"/>
      <c r="B44" s="148" t="s">
        <v>153</v>
      </c>
      <c r="C44" s="161"/>
      <c r="D44" s="151" t="s">
        <v>135</v>
      </c>
      <c r="E44" s="151" t="s">
        <v>133</v>
      </c>
      <c r="F44" s="152">
        <f t="shared" ref="F44:Q44" si="29">((F18/100)*$S$18)*$T$3</f>
        <v>0</v>
      </c>
      <c r="G44" s="152">
        <f t="shared" si="29"/>
        <v>0</v>
      </c>
      <c r="H44" s="152">
        <f t="shared" si="29"/>
        <v>0</v>
      </c>
      <c r="I44" s="152">
        <f t="shared" si="29"/>
        <v>0</v>
      </c>
      <c r="J44" s="152">
        <f t="shared" si="29"/>
        <v>0</v>
      </c>
      <c r="K44" s="152">
        <f t="shared" si="29"/>
        <v>0</v>
      </c>
      <c r="L44" s="152">
        <f t="shared" si="29"/>
        <v>0</v>
      </c>
      <c r="M44" s="152">
        <f t="shared" si="29"/>
        <v>0</v>
      </c>
      <c r="N44" s="152">
        <f t="shared" si="29"/>
        <v>0</v>
      </c>
      <c r="O44" s="152">
        <f t="shared" si="29"/>
        <v>0</v>
      </c>
      <c r="P44" s="152">
        <f t="shared" si="29"/>
        <v>0</v>
      </c>
      <c r="Q44" s="153">
        <f t="shared" si="29"/>
        <v>0</v>
      </c>
      <c r="R44" s="158">
        <f t="shared" si="11"/>
        <v>0</v>
      </c>
      <c r="S44" s="155">
        <f t="shared" si="8"/>
        <v>0</v>
      </c>
      <c r="T44" s="156">
        <f t="shared" si="9"/>
        <v>0</v>
      </c>
      <c r="U44" s="159"/>
    </row>
    <row r="45" spans="1:21" x14ac:dyDescent="0.2">
      <c r="A45" s="2"/>
      <c r="B45" s="148" t="s">
        <v>154</v>
      </c>
      <c r="C45" s="160" t="s">
        <v>92</v>
      </c>
      <c r="D45" s="151" t="s">
        <v>169</v>
      </c>
      <c r="E45" s="151" t="s">
        <v>133</v>
      </c>
      <c r="F45" s="152">
        <f t="shared" ref="F45:Q45" si="30">((F19/100)*$S$19)*$T$2</f>
        <v>0</v>
      </c>
      <c r="G45" s="152">
        <f t="shared" si="30"/>
        <v>0</v>
      </c>
      <c r="H45" s="152">
        <f t="shared" si="30"/>
        <v>0</v>
      </c>
      <c r="I45" s="152">
        <f t="shared" si="30"/>
        <v>0</v>
      </c>
      <c r="J45" s="152">
        <f t="shared" si="30"/>
        <v>0</v>
      </c>
      <c r="K45" s="152">
        <f t="shared" si="30"/>
        <v>0</v>
      </c>
      <c r="L45" s="152">
        <f t="shared" si="30"/>
        <v>0</v>
      </c>
      <c r="M45" s="152">
        <f t="shared" si="30"/>
        <v>0</v>
      </c>
      <c r="N45" s="152">
        <f t="shared" si="30"/>
        <v>0</v>
      </c>
      <c r="O45" s="152">
        <f t="shared" si="30"/>
        <v>0</v>
      </c>
      <c r="P45" s="152">
        <f t="shared" si="30"/>
        <v>0</v>
      </c>
      <c r="Q45" s="153">
        <f t="shared" si="30"/>
        <v>0</v>
      </c>
      <c r="R45" s="158">
        <f t="shared" si="11"/>
        <v>0</v>
      </c>
      <c r="S45" s="155">
        <f t="shared" si="8"/>
        <v>0</v>
      </c>
      <c r="T45" s="156">
        <f t="shared" si="9"/>
        <v>0</v>
      </c>
    </row>
    <row r="46" spans="1:21" x14ac:dyDescent="0.2">
      <c r="A46" s="2"/>
      <c r="B46" s="148" t="s">
        <v>155</v>
      </c>
      <c r="C46" s="161"/>
      <c r="D46" s="151" t="s">
        <v>135</v>
      </c>
      <c r="E46" s="151" t="s">
        <v>133</v>
      </c>
      <c r="F46" s="152">
        <f t="shared" ref="F46:Q46" si="31">((F19/100)*$S$19)*$T$3</f>
        <v>0</v>
      </c>
      <c r="G46" s="152">
        <f t="shared" si="31"/>
        <v>0</v>
      </c>
      <c r="H46" s="152">
        <f t="shared" si="31"/>
        <v>0</v>
      </c>
      <c r="I46" s="152">
        <f t="shared" si="31"/>
        <v>0</v>
      </c>
      <c r="J46" s="152">
        <f t="shared" si="31"/>
        <v>0</v>
      </c>
      <c r="K46" s="152">
        <f t="shared" si="31"/>
        <v>0</v>
      </c>
      <c r="L46" s="152">
        <f t="shared" si="31"/>
        <v>0</v>
      </c>
      <c r="M46" s="152">
        <f t="shared" si="31"/>
        <v>0</v>
      </c>
      <c r="N46" s="152">
        <f t="shared" si="31"/>
        <v>0</v>
      </c>
      <c r="O46" s="152">
        <f t="shared" si="31"/>
        <v>0</v>
      </c>
      <c r="P46" s="152">
        <f t="shared" si="31"/>
        <v>0</v>
      </c>
      <c r="Q46" s="153">
        <f t="shared" si="31"/>
        <v>0</v>
      </c>
      <c r="R46" s="158">
        <f t="shared" si="11"/>
        <v>0</v>
      </c>
      <c r="S46" s="155">
        <f t="shared" si="8"/>
        <v>0</v>
      </c>
      <c r="T46" s="156">
        <f t="shared" si="9"/>
        <v>0</v>
      </c>
      <c r="U46" s="159"/>
    </row>
    <row r="47" spans="1:21" x14ac:dyDescent="0.2">
      <c r="A47" s="2"/>
      <c r="B47" s="162"/>
      <c r="C47" s="163"/>
      <c r="D47" s="163"/>
      <c r="E47" s="163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5"/>
      <c r="R47" s="164"/>
      <c r="S47" s="164"/>
      <c r="T47" s="166"/>
    </row>
    <row r="48" spans="1:21" x14ac:dyDescent="0.2">
      <c r="A48" s="2"/>
      <c r="B48" s="148" t="s">
        <v>156</v>
      </c>
      <c r="C48" s="160" t="s">
        <v>126</v>
      </c>
      <c r="D48" s="157" t="s">
        <v>169</v>
      </c>
      <c r="E48" s="157" t="s">
        <v>133</v>
      </c>
      <c r="F48" s="167">
        <f t="shared" ref="F48:Q48" si="32">SUMIF($D$25:$D$46,"FINANCIAMENTO",F$25:F$46)</f>
        <v>0</v>
      </c>
      <c r="G48" s="167">
        <f t="shared" si="32"/>
        <v>0</v>
      </c>
      <c r="H48" s="167">
        <f t="shared" si="32"/>
        <v>0</v>
      </c>
      <c r="I48" s="167">
        <f t="shared" si="32"/>
        <v>0</v>
      </c>
      <c r="J48" s="167">
        <f t="shared" si="32"/>
        <v>0</v>
      </c>
      <c r="K48" s="167">
        <f t="shared" si="32"/>
        <v>0</v>
      </c>
      <c r="L48" s="167">
        <f t="shared" si="32"/>
        <v>0</v>
      </c>
      <c r="M48" s="167">
        <f t="shared" si="32"/>
        <v>0</v>
      </c>
      <c r="N48" s="167">
        <f t="shared" si="32"/>
        <v>0</v>
      </c>
      <c r="O48" s="167">
        <f t="shared" si="32"/>
        <v>0</v>
      </c>
      <c r="P48" s="167">
        <f t="shared" si="32"/>
        <v>0</v>
      </c>
      <c r="Q48" s="168">
        <f t="shared" si="32"/>
        <v>0</v>
      </c>
      <c r="R48" s="169"/>
      <c r="S48" s="170">
        <f>SUMIF($D$25:$D$46,"FINANCIAMENTO",S$25:S$46)</f>
        <v>0</v>
      </c>
      <c r="T48" s="171">
        <f>SUMIF($D$25:$D$46,"FINANCIAMENTO",T$25:T$46)</f>
        <v>0</v>
      </c>
    </row>
    <row r="49" spans="1:20" x14ac:dyDescent="0.2">
      <c r="A49" s="2"/>
      <c r="B49" s="148" t="s">
        <v>157</v>
      </c>
      <c r="C49" s="161"/>
      <c r="D49" s="172" t="s">
        <v>135</v>
      </c>
      <c r="E49" s="172" t="s">
        <v>133</v>
      </c>
      <c r="F49" s="167">
        <f t="shared" ref="F49:T49" si="33">SUMIF($D$25:$D$46,"CONTRAPARTIDA",F$25:F$46)</f>
        <v>0</v>
      </c>
      <c r="G49" s="167">
        <f t="shared" si="33"/>
        <v>0</v>
      </c>
      <c r="H49" s="167">
        <f t="shared" si="33"/>
        <v>0</v>
      </c>
      <c r="I49" s="167">
        <f t="shared" si="33"/>
        <v>0</v>
      </c>
      <c r="J49" s="167">
        <f t="shared" si="33"/>
        <v>0</v>
      </c>
      <c r="K49" s="167">
        <f t="shared" si="33"/>
        <v>0</v>
      </c>
      <c r="L49" s="167">
        <f t="shared" si="33"/>
        <v>0</v>
      </c>
      <c r="M49" s="167">
        <f t="shared" si="33"/>
        <v>0</v>
      </c>
      <c r="N49" s="167">
        <f t="shared" si="33"/>
        <v>0</v>
      </c>
      <c r="O49" s="167">
        <f t="shared" si="33"/>
        <v>0</v>
      </c>
      <c r="P49" s="167">
        <f t="shared" si="33"/>
        <v>0</v>
      </c>
      <c r="Q49" s="168">
        <f t="shared" si="33"/>
        <v>0</v>
      </c>
      <c r="R49" s="173"/>
      <c r="S49" s="170">
        <f t="shared" si="33"/>
        <v>0</v>
      </c>
      <c r="T49" s="171">
        <f t="shared" si="33"/>
        <v>0</v>
      </c>
    </row>
    <row r="50" spans="1:20" x14ac:dyDescent="0.2">
      <c r="A50" s="2"/>
      <c r="B50" s="174"/>
      <c r="C50" s="163"/>
      <c r="D50" s="163"/>
      <c r="E50" s="163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5"/>
      <c r="R50" s="164"/>
      <c r="S50" s="175"/>
      <c r="T50" s="176"/>
    </row>
    <row r="51" spans="1:20" ht="15" customHeight="1" thickBot="1" x14ac:dyDescent="0.25">
      <c r="A51" s="2"/>
      <c r="B51" s="177" t="s">
        <v>158</v>
      </c>
      <c r="C51" s="178"/>
      <c r="D51" s="178"/>
      <c r="E51" s="179" t="s">
        <v>133</v>
      </c>
      <c r="F51" s="180">
        <f t="shared" ref="F51:Q51" si="34">SUM(F48:F49)</f>
        <v>0</v>
      </c>
      <c r="G51" s="180">
        <f t="shared" si="34"/>
        <v>0</v>
      </c>
      <c r="H51" s="180">
        <f t="shared" si="34"/>
        <v>0</v>
      </c>
      <c r="I51" s="180">
        <f t="shared" si="34"/>
        <v>0</v>
      </c>
      <c r="J51" s="180">
        <f t="shared" si="34"/>
        <v>0</v>
      </c>
      <c r="K51" s="180">
        <f t="shared" si="34"/>
        <v>0</v>
      </c>
      <c r="L51" s="181">
        <f t="shared" si="34"/>
        <v>0</v>
      </c>
      <c r="M51" s="181">
        <f t="shared" si="34"/>
        <v>0</v>
      </c>
      <c r="N51" s="181">
        <f t="shared" si="34"/>
        <v>0</v>
      </c>
      <c r="O51" s="181">
        <f t="shared" si="34"/>
        <v>0</v>
      </c>
      <c r="P51" s="181">
        <f t="shared" si="34"/>
        <v>0</v>
      </c>
      <c r="Q51" s="182">
        <f t="shared" si="34"/>
        <v>0</v>
      </c>
      <c r="R51" s="183"/>
      <c r="S51" s="184">
        <f>SUM(F51:Q51)</f>
        <v>0</v>
      </c>
      <c r="T51" s="185">
        <f>SUM(T48:T49)</f>
        <v>0</v>
      </c>
    </row>
    <row r="52" spans="1:20" ht="15" customHeight="1" thickTop="1" thickBot="1" x14ac:dyDescent="0.25">
      <c r="A52" s="2"/>
      <c r="B52" s="186" t="s">
        <v>159</v>
      </c>
      <c r="C52" s="187"/>
      <c r="D52" s="187"/>
      <c r="E52" s="188" t="s">
        <v>133</v>
      </c>
      <c r="F52" s="189">
        <f t="shared" ref="F52:Q52" si="35">IF($S$51=0,0,F51/$S$51)</f>
        <v>0</v>
      </c>
      <c r="G52" s="189">
        <f t="shared" si="35"/>
        <v>0</v>
      </c>
      <c r="H52" s="189">
        <f t="shared" si="35"/>
        <v>0</v>
      </c>
      <c r="I52" s="189">
        <f t="shared" si="35"/>
        <v>0</v>
      </c>
      <c r="J52" s="189">
        <f t="shared" si="35"/>
        <v>0</v>
      </c>
      <c r="K52" s="189">
        <f t="shared" si="35"/>
        <v>0</v>
      </c>
      <c r="L52" s="189">
        <f t="shared" si="35"/>
        <v>0</v>
      </c>
      <c r="M52" s="189">
        <f t="shared" si="35"/>
        <v>0</v>
      </c>
      <c r="N52" s="189">
        <f t="shared" si="35"/>
        <v>0</v>
      </c>
      <c r="O52" s="189">
        <f t="shared" si="35"/>
        <v>0</v>
      </c>
      <c r="P52" s="189">
        <f t="shared" si="35"/>
        <v>0</v>
      </c>
      <c r="Q52" s="190">
        <f t="shared" si="35"/>
        <v>0</v>
      </c>
      <c r="R52" s="191"/>
      <c r="S52" s="184">
        <f>S48+S49</f>
        <v>0</v>
      </c>
      <c r="T52" s="192">
        <f>SUM(F52:Q52)</f>
        <v>0</v>
      </c>
    </row>
    <row r="53" spans="1:20" ht="15" customHeight="1" thickTop="1" thickBot="1" x14ac:dyDescent="0.25">
      <c r="A53" s="2"/>
      <c r="B53" s="193" t="s">
        <v>160</v>
      </c>
      <c r="C53" s="194"/>
      <c r="D53" s="194"/>
      <c r="E53" s="195" t="s">
        <v>133</v>
      </c>
      <c r="F53" s="196">
        <f>F52</f>
        <v>0</v>
      </c>
      <c r="G53" s="196">
        <f t="shared" ref="G53:H53" si="36">IF(G51=0,0,F53+G52)</f>
        <v>0</v>
      </c>
      <c r="H53" s="196">
        <f t="shared" si="36"/>
        <v>0</v>
      </c>
      <c r="I53" s="196">
        <f>IF(I51=0,0,H53+I52)</f>
        <v>0</v>
      </c>
      <c r="J53" s="196">
        <f t="shared" ref="J53:Q53" si="37">IF(J51=0,0,I53+J52)</f>
        <v>0</v>
      </c>
      <c r="K53" s="196">
        <f t="shared" si="37"/>
        <v>0</v>
      </c>
      <c r="L53" s="196">
        <f t="shared" si="37"/>
        <v>0</v>
      </c>
      <c r="M53" s="196">
        <f t="shared" si="37"/>
        <v>0</v>
      </c>
      <c r="N53" s="196">
        <f t="shared" si="37"/>
        <v>0</v>
      </c>
      <c r="O53" s="196">
        <f t="shared" si="37"/>
        <v>0</v>
      </c>
      <c r="P53" s="196">
        <f t="shared" si="37"/>
        <v>0</v>
      </c>
      <c r="Q53" s="197">
        <f t="shared" si="37"/>
        <v>0</v>
      </c>
      <c r="R53" s="198"/>
      <c r="S53" s="199" t="str">
        <f>IF(S51=S52,"OK","CORRIGIR")</f>
        <v>OK</v>
      </c>
      <c r="T53" s="200" t="str">
        <f>IF(T51=T52,"OK","CORRIGIR")</f>
        <v>OK</v>
      </c>
    </row>
    <row r="54" spans="1:20" ht="15" customHeight="1" x14ac:dyDescent="0.2">
      <c r="A54" s="2"/>
      <c r="B54" s="201" t="s">
        <v>161</v>
      </c>
      <c r="C54" s="202"/>
      <c r="D54" s="203"/>
      <c r="E54" s="204"/>
      <c r="F54" s="202" t="s">
        <v>162</v>
      </c>
      <c r="G54" s="5"/>
      <c r="H54" s="5"/>
      <c r="I54" s="6"/>
      <c r="J54" s="205" t="s">
        <v>163</v>
      </c>
      <c r="K54" s="206"/>
      <c r="L54" s="206"/>
      <c r="M54" s="207"/>
      <c r="N54" s="208" t="s">
        <v>162</v>
      </c>
      <c r="O54" s="7"/>
      <c r="P54" s="209"/>
      <c r="Q54" s="202" t="s">
        <v>164</v>
      </c>
      <c r="R54" s="210"/>
      <c r="S54" s="210"/>
      <c r="T54" s="211"/>
    </row>
    <row r="55" spans="1:20" ht="19.5" customHeight="1" thickBot="1" x14ac:dyDescent="0.25">
      <c r="A55" s="2"/>
      <c r="B55" s="8"/>
      <c r="C55" s="212"/>
      <c r="D55" s="213"/>
      <c r="E55" s="9"/>
      <c r="F55" s="9"/>
      <c r="G55" s="10" t="s">
        <v>165</v>
      </c>
      <c r="H55" s="9"/>
      <c r="I55" s="11"/>
      <c r="J55" s="12"/>
      <c r="K55" s="13"/>
      <c r="L55" s="214"/>
      <c r="M55" s="215"/>
      <c r="N55" s="14"/>
      <c r="O55" s="15" t="s">
        <v>166</v>
      </c>
      <c r="P55" s="16"/>
      <c r="Q55" s="17"/>
      <c r="R55" s="18"/>
      <c r="S55" s="18"/>
      <c r="T55" s="19"/>
    </row>
  </sheetData>
  <pageMargins left="0.78740157480314965" right="0.78740157480314965" top="0.78740157480314965" bottom="0.78740157480314965" header="0.51181102362204722" footer="0.51181102362204722"/>
  <pageSetup paperSize="8" scale="9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35"/>
  <sheetViews>
    <sheetView showGridLines="0" showZeros="0" zoomScaleNormal="100" zoomScaleSheetLayoutView="70" workbookViewId="0">
      <selection activeCell="E24" sqref="E24"/>
    </sheetView>
  </sheetViews>
  <sheetFormatPr defaultColWidth="21.6640625" defaultRowHeight="11.25" x14ac:dyDescent="0.2"/>
  <cols>
    <col min="1" max="1" width="18" style="281" customWidth="1"/>
    <col min="2" max="2" width="14.83203125" style="281" customWidth="1"/>
    <col min="3" max="3" width="114" style="271" customWidth="1"/>
    <col min="4" max="4" width="6.5" style="271" customWidth="1"/>
    <col min="5" max="5" width="12.83203125" style="271" customWidth="1"/>
    <col min="6" max="6" width="12.1640625" style="271" customWidth="1"/>
    <col min="7" max="8" width="17.33203125" style="271" customWidth="1"/>
    <col min="9" max="10" width="21.6640625" style="233"/>
    <col min="11" max="11" width="5.6640625" style="233" customWidth="1"/>
    <col min="12" max="16384" width="21.6640625" style="233"/>
  </cols>
  <sheetData>
    <row r="1" spans="1:8" s="285" customFormat="1" ht="25.15" customHeight="1" thickBot="1" x14ac:dyDescent="0.35">
      <c r="A1" s="311" t="s">
        <v>16</v>
      </c>
      <c r="B1" s="312"/>
      <c r="C1" s="282"/>
      <c r="D1" s="283"/>
      <c r="E1" s="283"/>
      <c r="F1" s="283"/>
      <c r="G1" s="282"/>
      <c r="H1" s="284"/>
    </row>
    <row r="2" spans="1:8" x14ac:dyDescent="0.2">
      <c r="A2" s="218" t="s">
        <v>19</v>
      </c>
      <c r="B2" s="219"/>
      <c r="C2" s="286" t="s">
        <v>210</v>
      </c>
      <c r="D2" s="287"/>
      <c r="E2" s="287"/>
      <c r="F2" s="287"/>
      <c r="G2" s="220" t="s">
        <v>20</v>
      </c>
      <c r="H2" s="288" t="s">
        <v>213</v>
      </c>
    </row>
    <row r="3" spans="1:8" x14ac:dyDescent="0.2">
      <c r="A3" s="221" t="s">
        <v>174</v>
      </c>
      <c r="B3" s="222"/>
      <c r="C3" s="289" t="s">
        <v>211</v>
      </c>
      <c r="D3" s="290"/>
      <c r="E3" s="290"/>
      <c r="F3" s="290"/>
      <c r="G3" s="223" t="s">
        <v>21</v>
      </c>
      <c r="H3" s="291" t="s">
        <v>76</v>
      </c>
    </row>
    <row r="4" spans="1:8" ht="12" thickBot="1" x14ac:dyDescent="0.25">
      <c r="A4" s="224" t="s">
        <v>178</v>
      </c>
      <c r="B4" s="225"/>
      <c r="C4" s="292" t="s">
        <v>212</v>
      </c>
      <c r="D4" s="293"/>
      <c r="E4" s="293"/>
      <c r="F4" s="293"/>
      <c r="G4" s="293"/>
      <c r="H4" s="294"/>
    </row>
    <row r="5" spans="1:8" ht="12" thickBot="1" x14ac:dyDescent="0.25">
      <c r="A5" s="226" t="s">
        <v>59</v>
      </c>
      <c r="B5" s="227" t="s">
        <v>175</v>
      </c>
      <c r="C5" s="228" t="s">
        <v>14</v>
      </c>
      <c r="D5" s="229" t="s">
        <v>15</v>
      </c>
      <c r="E5" s="230" t="s">
        <v>17</v>
      </c>
      <c r="F5" s="231"/>
      <c r="G5" s="232"/>
      <c r="H5" s="232"/>
    </row>
    <row r="6" spans="1:8" ht="23.25" thickBot="1" x14ac:dyDescent="0.25">
      <c r="A6" s="234" t="s">
        <v>22</v>
      </c>
      <c r="B6" s="235"/>
      <c r="C6" s="236"/>
      <c r="D6" s="237"/>
      <c r="E6" s="238" t="s">
        <v>0</v>
      </c>
      <c r="F6" s="239" t="s">
        <v>1</v>
      </c>
      <c r="G6" s="240" t="s">
        <v>2</v>
      </c>
      <c r="H6" s="241" t="s">
        <v>18</v>
      </c>
    </row>
    <row r="7" spans="1:8" ht="12" thickBot="1" x14ac:dyDescent="0.25">
      <c r="A7" s="242" t="s">
        <v>76</v>
      </c>
      <c r="B7" s="243"/>
      <c r="C7" s="313" t="s">
        <v>65</v>
      </c>
      <c r="D7" s="244" t="s">
        <v>89</v>
      </c>
      <c r="E7" s="245"/>
      <c r="F7" s="244"/>
      <c r="G7" s="246"/>
      <c r="H7" s="247">
        <f>SUM(G8:G12)</f>
        <v>16550.400000000001</v>
      </c>
    </row>
    <row r="8" spans="1:8" x14ac:dyDescent="0.2">
      <c r="A8" s="270" t="s">
        <v>181</v>
      </c>
      <c r="B8" s="248" t="s">
        <v>29</v>
      </c>
      <c r="C8" s="249" t="s">
        <v>27</v>
      </c>
      <c r="D8" s="250" t="s">
        <v>3</v>
      </c>
      <c r="E8" s="295">
        <v>7.355360000000001</v>
      </c>
      <c r="F8" s="295">
        <v>150.74</v>
      </c>
      <c r="G8" s="251">
        <f>IF(ISBLANK(E8),0,ROUND(E8*F8,2))</f>
        <v>1108.75</v>
      </c>
      <c r="H8" s="252"/>
    </row>
    <row r="9" spans="1:8" x14ac:dyDescent="0.2">
      <c r="A9" s="270">
        <v>512050</v>
      </c>
      <c r="B9" s="248" t="s">
        <v>29</v>
      </c>
      <c r="C9" s="249" t="s">
        <v>77</v>
      </c>
      <c r="D9" s="250" t="s">
        <v>3</v>
      </c>
      <c r="E9" s="295">
        <v>128.82</v>
      </c>
      <c r="F9" s="295">
        <v>48.32</v>
      </c>
      <c r="G9" s="251">
        <f t="shared" ref="G9" si="0">IF(ISBLANK(E9),0,ROUND(E9*F9,2))</f>
        <v>6224.58</v>
      </c>
      <c r="H9" s="252"/>
    </row>
    <row r="10" spans="1:8" ht="22.5" x14ac:dyDescent="0.2">
      <c r="A10" s="270" t="s">
        <v>192</v>
      </c>
      <c r="B10" s="248" t="s">
        <v>180</v>
      </c>
      <c r="C10" s="249" t="s">
        <v>179</v>
      </c>
      <c r="D10" s="250" t="s">
        <v>7</v>
      </c>
      <c r="E10" s="296">
        <v>1</v>
      </c>
      <c r="F10" s="297">
        <v>2132.69</v>
      </c>
      <c r="G10" s="251">
        <f>IF(ISBLANK(E10),0,ROUND(E10*F10,2))</f>
        <v>2132.69</v>
      </c>
      <c r="H10" s="252"/>
    </row>
    <row r="11" spans="1:8" x14ac:dyDescent="0.2">
      <c r="A11" s="270" t="s">
        <v>182</v>
      </c>
      <c r="B11" s="248" t="s">
        <v>29</v>
      </c>
      <c r="C11" s="253" t="s">
        <v>38</v>
      </c>
      <c r="D11" s="250" t="s">
        <v>5</v>
      </c>
      <c r="E11" s="296">
        <v>9.34</v>
      </c>
      <c r="F11" s="297">
        <v>35.5</v>
      </c>
      <c r="G11" s="251">
        <f>IF(ISBLANK(E11),0,ROUND(E11*F11,2))</f>
        <v>331.57</v>
      </c>
      <c r="H11" s="252"/>
    </row>
    <row r="12" spans="1:8" ht="12" thickBot="1" x14ac:dyDescent="0.25">
      <c r="A12" s="319">
        <v>512050</v>
      </c>
      <c r="B12" s="320" t="s">
        <v>29</v>
      </c>
      <c r="C12" s="321" t="s">
        <v>77</v>
      </c>
      <c r="D12" s="250" t="s">
        <v>3</v>
      </c>
      <c r="E12" s="295">
        <v>139.75183999999999</v>
      </c>
      <c r="F12" s="295">
        <v>48.32</v>
      </c>
      <c r="G12" s="251">
        <f t="shared" ref="G12" si="1">IF(ISBLANK(E12),0,ROUND(E12*F12,2))</f>
        <v>6752.81</v>
      </c>
      <c r="H12" s="252"/>
    </row>
    <row r="13" spans="1:8" ht="12" thickBot="1" x14ac:dyDescent="0.25">
      <c r="A13" s="322" t="s">
        <v>24</v>
      </c>
      <c r="B13" s="243"/>
      <c r="C13" s="316" t="s">
        <v>61</v>
      </c>
      <c r="D13" s="244" t="s">
        <v>89</v>
      </c>
      <c r="E13" s="245"/>
      <c r="F13" s="244"/>
      <c r="G13" s="246"/>
      <c r="H13" s="247">
        <f>SUM(G14:G17)</f>
        <v>18659.28</v>
      </c>
    </row>
    <row r="14" spans="1:8" x14ac:dyDescent="0.2">
      <c r="A14" s="270">
        <v>400000</v>
      </c>
      <c r="B14" s="248" t="s">
        <v>29</v>
      </c>
      <c r="C14" s="249" t="s">
        <v>25</v>
      </c>
      <c r="D14" s="250" t="s">
        <v>4</v>
      </c>
      <c r="E14" s="295">
        <v>11</v>
      </c>
      <c r="F14" s="295">
        <v>41.39</v>
      </c>
      <c r="G14" s="251">
        <f>IF(ISBLANK(E14),0,ROUND(E14*F14,2))</f>
        <v>455.29</v>
      </c>
      <c r="H14" s="252"/>
    </row>
    <row r="15" spans="1:8" x14ac:dyDescent="0.2">
      <c r="A15" s="270" t="s">
        <v>183</v>
      </c>
      <c r="B15" s="248" t="s">
        <v>29</v>
      </c>
      <c r="C15" s="249" t="s">
        <v>72</v>
      </c>
      <c r="D15" s="250" t="s">
        <v>3</v>
      </c>
      <c r="E15" s="295">
        <v>1665.71</v>
      </c>
      <c r="F15" s="295">
        <v>4.4800000000000004</v>
      </c>
      <c r="G15" s="251">
        <f>IF(ISBLANK(E15),0,ROUND(E15*F15,2))</f>
        <v>7462.38</v>
      </c>
      <c r="H15" s="252"/>
    </row>
    <row r="16" spans="1:8" x14ac:dyDescent="0.2">
      <c r="A16" s="270" t="s">
        <v>184</v>
      </c>
      <c r="B16" s="248" t="s">
        <v>29</v>
      </c>
      <c r="C16" s="249" t="s">
        <v>26</v>
      </c>
      <c r="D16" s="250" t="s">
        <v>3</v>
      </c>
      <c r="E16" s="295">
        <v>927.6</v>
      </c>
      <c r="F16" s="295">
        <v>10.96</v>
      </c>
      <c r="G16" s="251">
        <f>IF(ISBLANK(E16),0,ROUND(E16*F16,2))</f>
        <v>10166.5</v>
      </c>
      <c r="H16" s="252"/>
    </row>
    <row r="17" spans="1:8" ht="12" thickBot="1" x14ac:dyDescent="0.25">
      <c r="A17" s="314" t="s">
        <v>214</v>
      </c>
      <c r="B17" s="315" t="s">
        <v>29</v>
      </c>
      <c r="C17" s="298" t="s">
        <v>215</v>
      </c>
      <c r="D17" s="250" t="s">
        <v>3</v>
      </c>
      <c r="E17" s="296">
        <v>927.6</v>
      </c>
      <c r="F17" s="297">
        <v>0.62</v>
      </c>
      <c r="G17" s="251">
        <f>IF(ISBLANK(E17),0,ROUND(E17*F17,2))</f>
        <v>575.11</v>
      </c>
      <c r="H17" s="252"/>
    </row>
    <row r="18" spans="1:8" ht="12" thickBot="1" x14ac:dyDescent="0.25">
      <c r="A18" s="254" t="s">
        <v>30</v>
      </c>
      <c r="B18" s="255"/>
      <c r="C18" s="316" t="s">
        <v>66</v>
      </c>
      <c r="D18" s="244" t="s">
        <v>89</v>
      </c>
      <c r="E18" s="245"/>
      <c r="F18" s="244"/>
      <c r="G18" s="246"/>
      <c r="H18" s="247">
        <f>SUM(G19:G22)</f>
        <v>172610.13</v>
      </c>
    </row>
    <row r="19" spans="1:8" x14ac:dyDescent="0.2">
      <c r="A19" s="270" t="s">
        <v>185</v>
      </c>
      <c r="B19" s="248" t="s">
        <v>29</v>
      </c>
      <c r="C19" s="249" t="s">
        <v>40</v>
      </c>
      <c r="D19" s="250" t="s">
        <v>3</v>
      </c>
      <c r="E19" s="295">
        <v>1037.21</v>
      </c>
      <c r="F19" s="295">
        <v>14.8</v>
      </c>
      <c r="G19" s="251">
        <f>IF(ISBLANK(E19),0,ROUND(E19*F19,2))</f>
        <v>15350.71</v>
      </c>
      <c r="H19" s="252"/>
    </row>
    <row r="20" spans="1:8" x14ac:dyDescent="0.2">
      <c r="A20" s="270" t="s">
        <v>189</v>
      </c>
      <c r="B20" s="248" t="s">
        <v>29</v>
      </c>
      <c r="C20" s="249" t="s">
        <v>28</v>
      </c>
      <c r="D20" s="250" t="s">
        <v>4</v>
      </c>
      <c r="E20" s="295">
        <v>3363.04</v>
      </c>
      <c r="F20" s="295">
        <v>3.42</v>
      </c>
      <c r="G20" s="251">
        <f>IF(ISBLANK(E20),0,ROUND(E20*F20,2))</f>
        <v>11501.6</v>
      </c>
      <c r="H20" s="252"/>
    </row>
    <row r="21" spans="1:8" x14ac:dyDescent="0.2">
      <c r="A21" s="270" t="s">
        <v>198</v>
      </c>
      <c r="B21" s="248" t="s">
        <v>29</v>
      </c>
      <c r="C21" s="249" t="s">
        <v>31</v>
      </c>
      <c r="D21" s="250" t="s">
        <v>3</v>
      </c>
      <c r="E21" s="295">
        <v>464.28</v>
      </c>
      <c r="F21" s="295">
        <v>142.72</v>
      </c>
      <c r="G21" s="251">
        <f>IF(ISBLANK(E21),0,ROUND(E21*F21,2))</f>
        <v>66262.039999999994</v>
      </c>
      <c r="H21" s="252"/>
    </row>
    <row r="22" spans="1:8" ht="12" thickBot="1" x14ac:dyDescent="0.25">
      <c r="A22" s="314" t="s">
        <v>216</v>
      </c>
      <c r="B22" s="315" t="s">
        <v>29</v>
      </c>
      <c r="C22" s="298" t="s">
        <v>32</v>
      </c>
      <c r="D22" s="250" t="s">
        <v>3</v>
      </c>
      <c r="E22" s="296">
        <v>672.61</v>
      </c>
      <c r="F22" s="297">
        <v>118.19</v>
      </c>
      <c r="G22" s="251">
        <f>IF(ISBLANK(E22),0,ROUND(E22*F22,2))</f>
        <v>79495.78</v>
      </c>
      <c r="H22" s="252"/>
    </row>
    <row r="23" spans="1:8" ht="12" thickBot="1" x14ac:dyDescent="0.25">
      <c r="A23" s="254" t="s">
        <v>33</v>
      </c>
      <c r="B23" s="255"/>
      <c r="C23" s="316" t="s">
        <v>62</v>
      </c>
      <c r="D23" s="256" t="s">
        <v>89</v>
      </c>
      <c r="E23" s="245"/>
      <c r="F23" s="244"/>
      <c r="G23" s="246"/>
      <c r="H23" s="247">
        <f>SUM(G24:G29)</f>
        <v>299556.12</v>
      </c>
    </row>
    <row r="24" spans="1:8" x14ac:dyDescent="0.2">
      <c r="A24" s="299" t="s">
        <v>90</v>
      </c>
      <c r="B24" s="257" t="s">
        <v>29</v>
      </c>
      <c r="C24" s="258" t="s">
        <v>221</v>
      </c>
      <c r="D24" s="259" t="s">
        <v>4</v>
      </c>
      <c r="E24" s="300">
        <v>2940.71</v>
      </c>
      <c r="F24" s="301">
        <v>0.4</v>
      </c>
      <c r="G24" s="260">
        <f t="shared" ref="G24:G29" si="2">IF(ISBLANK(E24),0,ROUND(E24*F24,2))</f>
        <v>1176.28</v>
      </c>
      <c r="H24" s="252"/>
    </row>
    <row r="25" spans="1:8" ht="12" thickBot="1" x14ac:dyDescent="0.25">
      <c r="A25" s="302" t="s">
        <v>191</v>
      </c>
      <c r="B25" s="261" t="s">
        <v>35</v>
      </c>
      <c r="C25" s="262" t="s">
        <v>98</v>
      </c>
      <c r="D25" s="263" t="s">
        <v>6</v>
      </c>
      <c r="E25" s="303">
        <v>3.23</v>
      </c>
      <c r="F25" s="304">
        <v>4272.6499999999996</v>
      </c>
      <c r="G25" s="264">
        <f t="shared" si="2"/>
        <v>13800.66</v>
      </c>
      <c r="H25" s="252"/>
    </row>
    <row r="26" spans="1:8" x14ac:dyDescent="0.2">
      <c r="A26" s="299" t="s">
        <v>170</v>
      </c>
      <c r="B26" s="257" t="s">
        <v>29</v>
      </c>
      <c r="C26" s="258" t="s">
        <v>222</v>
      </c>
      <c r="D26" s="259" t="s">
        <v>4</v>
      </c>
      <c r="E26" s="300">
        <v>4998.6499999999996</v>
      </c>
      <c r="F26" s="301">
        <v>0.28000000000000003</v>
      </c>
      <c r="G26" s="260">
        <f t="shared" si="2"/>
        <v>1399.62</v>
      </c>
      <c r="H26" s="252"/>
    </row>
    <row r="27" spans="1:8" ht="12" thickBot="1" x14ac:dyDescent="0.25">
      <c r="A27" s="302" t="s">
        <v>171</v>
      </c>
      <c r="B27" s="261" t="s">
        <v>35</v>
      </c>
      <c r="C27" s="262" t="s">
        <v>99</v>
      </c>
      <c r="D27" s="263" t="s">
        <v>6</v>
      </c>
      <c r="E27" s="303">
        <v>2.5</v>
      </c>
      <c r="F27" s="304">
        <v>3554.93</v>
      </c>
      <c r="G27" s="264">
        <f t="shared" si="2"/>
        <v>8887.33</v>
      </c>
      <c r="H27" s="252"/>
    </row>
    <row r="28" spans="1:8" x14ac:dyDescent="0.2">
      <c r="A28" s="305" t="s">
        <v>190</v>
      </c>
      <c r="B28" s="265" t="s">
        <v>29</v>
      </c>
      <c r="C28" s="258" t="s">
        <v>223</v>
      </c>
      <c r="D28" s="259" t="s">
        <v>6</v>
      </c>
      <c r="E28" s="300">
        <v>599.84</v>
      </c>
      <c r="F28" s="301">
        <v>189.75</v>
      </c>
      <c r="G28" s="260">
        <f t="shared" si="2"/>
        <v>113819.64</v>
      </c>
      <c r="H28" s="252"/>
    </row>
    <row r="29" spans="1:8" ht="12" thickBot="1" x14ac:dyDescent="0.25">
      <c r="A29" s="306" t="s">
        <v>195</v>
      </c>
      <c r="B29" s="261" t="s">
        <v>35</v>
      </c>
      <c r="C29" s="266" t="s">
        <v>100</v>
      </c>
      <c r="D29" s="263" t="s">
        <v>6</v>
      </c>
      <c r="E29" s="303">
        <v>29.99</v>
      </c>
      <c r="F29" s="307">
        <v>5350.87</v>
      </c>
      <c r="G29" s="264">
        <f t="shared" si="2"/>
        <v>160472.59</v>
      </c>
      <c r="H29" s="252"/>
    </row>
    <row r="30" spans="1:8" ht="12" thickBot="1" x14ac:dyDescent="0.25">
      <c r="A30" s="254" t="s">
        <v>23</v>
      </c>
      <c r="B30" s="255"/>
      <c r="C30" s="316" t="s">
        <v>63</v>
      </c>
      <c r="D30" s="244" t="s">
        <v>89</v>
      </c>
      <c r="E30" s="245"/>
      <c r="F30" s="244"/>
      <c r="G30" s="246"/>
      <c r="H30" s="247">
        <f>SUM(G31:G31)</f>
        <v>77614.080000000002</v>
      </c>
    </row>
    <row r="31" spans="1:8" ht="12" thickBot="1" x14ac:dyDescent="0.25">
      <c r="A31" s="270">
        <v>810150</v>
      </c>
      <c r="B31" s="248" t="s">
        <v>29</v>
      </c>
      <c r="C31" s="249" t="s">
        <v>36</v>
      </c>
      <c r="D31" s="250" t="s">
        <v>5</v>
      </c>
      <c r="E31" s="295">
        <v>1536</v>
      </c>
      <c r="F31" s="295">
        <v>50.53</v>
      </c>
      <c r="G31" s="251">
        <f>IF(ISBLANK(E31),0,ROUND(E31*F31,2))</f>
        <v>77614.080000000002</v>
      </c>
      <c r="H31" s="252"/>
    </row>
    <row r="32" spans="1:8" ht="12" thickBot="1" x14ac:dyDescent="0.25">
      <c r="A32" s="254" t="s">
        <v>34</v>
      </c>
      <c r="B32" s="255"/>
      <c r="C32" s="316" t="s">
        <v>101</v>
      </c>
      <c r="D32" s="244" t="s">
        <v>89</v>
      </c>
      <c r="E32" s="245"/>
      <c r="F32" s="244"/>
      <c r="G32" s="246"/>
      <c r="H32" s="247">
        <f>SUM(G33:G40)</f>
        <v>176230.47000000003</v>
      </c>
    </row>
    <row r="33" spans="1:8" x14ac:dyDescent="0.2">
      <c r="A33" s="270" t="s">
        <v>193</v>
      </c>
      <c r="B33" s="267" t="s">
        <v>29</v>
      </c>
      <c r="C33" s="268" t="s">
        <v>52</v>
      </c>
      <c r="D33" s="250" t="s">
        <v>3</v>
      </c>
      <c r="E33" s="295">
        <v>84.01</v>
      </c>
      <c r="F33" s="295">
        <v>140.09</v>
      </c>
      <c r="G33" s="251">
        <f t="shared" ref="G33:G40" si="3">IF(ISBLANK(E33),0,ROUND(E33*F33,2))</f>
        <v>11768.96</v>
      </c>
      <c r="H33" s="252"/>
    </row>
    <row r="34" spans="1:8" x14ac:dyDescent="0.2">
      <c r="A34" s="270" t="s">
        <v>196</v>
      </c>
      <c r="B34" s="248" t="s">
        <v>29</v>
      </c>
      <c r="C34" s="249" t="s">
        <v>37</v>
      </c>
      <c r="D34" s="250" t="s">
        <v>8</v>
      </c>
      <c r="E34" s="295">
        <v>891.2</v>
      </c>
      <c r="F34" s="295">
        <v>22.01</v>
      </c>
      <c r="G34" s="251">
        <f t="shared" si="3"/>
        <v>19615.310000000001</v>
      </c>
      <c r="H34" s="252"/>
    </row>
    <row r="35" spans="1:8" x14ac:dyDescent="0.2">
      <c r="A35" s="270" t="s">
        <v>47</v>
      </c>
      <c r="B35" s="248" t="s">
        <v>29</v>
      </c>
      <c r="C35" s="249" t="s">
        <v>91</v>
      </c>
      <c r="D35" s="250" t="s">
        <v>4</v>
      </c>
      <c r="E35" s="295">
        <v>2713.15</v>
      </c>
      <c r="F35" s="295">
        <v>38.880000000000003</v>
      </c>
      <c r="G35" s="251">
        <f t="shared" si="3"/>
        <v>105487.27</v>
      </c>
      <c r="H35" s="252"/>
    </row>
    <row r="36" spans="1:8" x14ac:dyDescent="0.2">
      <c r="A36" s="270" t="s">
        <v>187</v>
      </c>
      <c r="B36" s="248" t="s">
        <v>29</v>
      </c>
      <c r="C36" s="249" t="s">
        <v>39</v>
      </c>
      <c r="D36" s="250" t="s">
        <v>4</v>
      </c>
      <c r="E36" s="295">
        <v>2800.27</v>
      </c>
      <c r="F36" s="295">
        <v>4.1100000000000003</v>
      </c>
      <c r="G36" s="251">
        <f t="shared" si="3"/>
        <v>11509.11</v>
      </c>
      <c r="H36" s="252"/>
    </row>
    <row r="37" spans="1:8" x14ac:dyDescent="0.2">
      <c r="A37" s="270" t="s">
        <v>186</v>
      </c>
      <c r="B37" s="248" t="s">
        <v>29</v>
      </c>
      <c r="C37" s="249" t="s">
        <v>40</v>
      </c>
      <c r="D37" s="250" t="s">
        <v>3</v>
      </c>
      <c r="E37" s="295">
        <v>109.61</v>
      </c>
      <c r="F37" s="295">
        <v>14.8</v>
      </c>
      <c r="G37" s="251">
        <f t="shared" si="3"/>
        <v>1622.23</v>
      </c>
      <c r="H37" s="252"/>
    </row>
    <row r="38" spans="1:8" x14ac:dyDescent="0.2">
      <c r="A38" s="270" t="s">
        <v>188</v>
      </c>
      <c r="B38" s="248" t="s">
        <v>29</v>
      </c>
      <c r="C38" s="249" t="s">
        <v>41</v>
      </c>
      <c r="D38" s="250" t="s">
        <v>3</v>
      </c>
      <c r="E38" s="295">
        <v>628.5</v>
      </c>
      <c r="F38" s="295">
        <v>25.18</v>
      </c>
      <c r="G38" s="251">
        <f t="shared" si="3"/>
        <v>15825.63</v>
      </c>
      <c r="H38" s="252"/>
    </row>
    <row r="39" spans="1:8" x14ac:dyDescent="0.2">
      <c r="A39" s="270" t="s">
        <v>197</v>
      </c>
      <c r="B39" s="248" t="s">
        <v>29</v>
      </c>
      <c r="C39" s="249" t="s">
        <v>42</v>
      </c>
      <c r="D39" s="250" t="s">
        <v>7</v>
      </c>
      <c r="E39" s="295">
        <v>10</v>
      </c>
      <c r="F39" s="295">
        <v>515.09</v>
      </c>
      <c r="G39" s="251">
        <f t="shared" si="3"/>
        <v>5150.8999999999996</v>
      </c>
      <c r="H39" s="252"/>
    </row>
    <row r="40" spans="1:8" ht="12" thickBot="1" x14ac:dyDescent="0.25">
      <c r="A40" s="314" t="s">
        <v>218</v>
      </c>
      <c r="B40" s="315" t="s">
        <v>219</v>
      </c>
      <c r="C40" s="308" t="s">
        <v>220</v>
      </c>
      <c r="D40" s="309" t="s">
        <v>5</v>
      </c>
      <c r="E40" s="295">
        <v>1060.82</v>
      </c>
      <c r="F40" s="295">
        <v>4.95</v>
      </c>
      <c r="G40" s="269">
        <f t="shared" si="3"/>
        <v>5251.06</v>
      </c>
      <c r="H40" s="252"/>
    </row>
    <row r="41" spans="1:8" ht="12" thickBot="1" x14ac:dyDescent="0.25">
      <c r="A41" s="254" t="s">
        <v>60</v>
      </c>
      <c r="B41" s="255"/>
      <c r="C41" s="316" t="s">
        <v>67</v>
      </c>
      <c r="D41" s="244" t="s">
        <v>89</v>
      </c>
      <c r="E41" s="245"/>
      <c r="F41" s="244"/>
      <c r="G41" s="246"/>
      <c r="H41" s="247">
        <f>SUM(G42:G46)</f>
        <v>17955.330000000002</v>
      </c>
    </row>
    <row r="42" spans="1:8" x14ac:dyDescent="0.2">
      <c r="A42" s="270">
        <v>822000</v>
      </c>
      <c r="B42" s="248" t="s">
        <v>29</v>
      </c>
      <c r="C42" s="249" t="s">
        <v>73</v>
      </c>
      <c r="D42" s="250" t="s">
        <v>4</v>
      </c>
      <c r="E42" s="295">
        <v>262.62</v>
      </c>
      <c r="F42" s="295">
        <v>28.85</v>
      </c>
      <c r="G42" s="251">
        <f>IF(ISBLANK(E42),0,ROUND(E42*F42,2))</f>
        <v>7576.59</v>
      </c>
      <c r="H42" s="252"/>
    </row>
    <row r="43" spans="1:8" x14ac:dyDescent="0.2">
      <c r="A43" s="270" t="s">
        <v>48</v>
      </c>
      <c r="B43" s="248" t="s">
        <v>29</v>
      </c>
      <c r="C43" s="249" t="s">
        <v>43</v>
      </c>
      <c r="D43" s="250" t="s">
        <v>4</v>
      </c>
      <c r="E43" s="295">
        <v>0.23</v>
      </c>
      <c r="F43" s="295">
        <v>645.82000000000005</v>
      </c>
      <c r="G43" s="251">
        <f>IF(ISBLANK(E43),0,ROUND(E43*F43,2))</f>
        <v>148.54</v>
      </c>
      <c r="H43" s="252"/>
    </row>
    <row r="44" spans="1:8" x14ac:dyDescent="0.2">
      <c r="A44" s="270">
        <v>821300</v>
      </c>
      <c r="B44" s="248" t="s">
        <v>29</v>
      </c>
      <c r="C44" s="249" t="s">
        <v>44</v>
      </c>
      <c r="D44" s="250" t="s">
        <v>7</v>
      </c>
      <c r="E44" s="295">
        <v>2</v>
      </c>
      <c r="F44" s="295">
        <v>390.32</v>
      </c>
      <c r="G44" s="251">
        <f>IF(ISBLANK(E44),0,ROUND(E44*F44,2))</f>
        <v>780.64</v>
      </c>
      <c r="H44" s="252"/>
    </row>
    <row r="45" spans="1:8" x14ac:dyDescent="0.2">
      <c r="A45" s="270" t="s">
        <v>49</v>
      </c>
      <c r="B45" s="248" t="s">
        <v>29</v>
      </c>
      <c r="C45" s="249" t="s">
        <v>45</v>
      </c>
      <c r="D45" s="250" t="s">
        <v>7</v>
      </c>
      <c r="E45" s="295">
        <v>8</v>
      </c>
      <c r="F45" s="295">
        <v>529.82000000000005</v>
      </c>
      <c r="G45" s="251">
        <f>IF(ISBLANK(E45),0,ROUND(E45*F45,2))</f>
        <v>4238.5600000000004</v>
      </c>
      <c r="H45" s="252"/>
    </row>
    <row r="46" spans="1:8" ht="12" thickBot="1" x14ac:dyDescent="0.25">
      <c r="A46" s="270" t="s">
        <v>199</v>
      </c>
      <c r="B46" s="248" t="s">
        <v>29</v>
      </c>
      <c r="C46" s="249" t="s">
        <v>46</v>
      </c>
      <c r="D46" s="250" t="s">
        <v>7</v>
      </c>
      <c r="E46" s="296">
        <v>10</v>
      </c>
      <c r="F46" s="297">
        <v>521.1</v>
      </c>
      <c r="G46" s="251">
        <f t="shared" ref="G46" si="4">IF(ISBLANK(E46),0,ROUND(E46*F46,2))</f>
        <v>5211</v>
      </c>
      <c r="H46" s="252"/>
    </row>
    <row r="47" spans="1:8" ht="12" thickBot="1" x14ac:dyDescent="0.25">
      <c r="A47" s="254" t="s">
        <v>71</v>
      </c>
      <c r="B47" s="255"/>
      <c r="C47" s="316" t="s">
        <v>64</v>
      </c>
      <c r="D47" s="244" t="s">
        <v>89</v>
      </c>
      <c r="E47" s="245"/>
      <c r="F47" s="244"/>
      <c r="G47" s="246"/>
      <c r="H47" s="247">
        <f>SUM(G48:G58)</f>
        <v>516785.30999999994</v>
      </c>
    </row>
    <row r="48" spans="1:8" x14ac:dyDescent="0.2">
      <c r="A48" s="270">
        <v>600300</v>
      </c>
      <c r="B48" s="248" t="s">
        <v>29</v>
      </c>
      <c r="C48" s="249" t="s">
        <v>51</v>
      </c>
      <c r="D48" s="250" t="s">
        <v>3</v>
      </c>
      <c r="E48" s="295">
        <v>3488.98</v>
      </c>
      <c r="F48" s="295">
        <v>9.35</v>
      </c>
      <c r="G48" s="251">
        <f t="shared" ref="G48:G57" si="5">IF(ISBLANK(E48),0,ROUND(E48*F48,2))</f>
        <v>32621.96</v>
      </c>
      <c r="H48" s="252"/>
    </row>
    <row r="49" spans="1:12" x14ac:dyDescent="0.2">
      <c r="A49" s="270" t="s">
        <v>200</v>
      </c>
      <c r="B49" s="248" t="s">
        <v>29</v>
      </c>
      <c r="C49" s="249" t="s">
        <v>173</v>
      </c>
      <c r="D49" s="250" t="s">
        <v>3</v>
      </c>
      <c r="E49" s="295">
        <v>3122.15</v>
      </c>
      <c r="F49" s="295">
        <v>31.65</v>
      </c>
      <c r="G49" s="251">
        <f t="shared" si="5"/>
        <v>98816.05</v>
      </c>
      <c r="H49" s="252"/>
    </row>
    <row r="50" spans="1:12" x14ac:dyDescent="0.2">
      <c r="A50" s="270" t="s">
        <v>194</v>
      </c>
      <c r="B50" s="248" t="s">
        <v>29</v>
      </c>
      <c r="C50" s="249" t="s">
        <v>52</v>
      </c>
      <c r="D50" s="250" t="s">
        <v>3</v>
      </c>
      <c r="E50" s="295">
        <v>135.54</v>
      </c>
      <c r="F50" s="295">
        <v>140.09</v>
      </c>
      <c r="G50" s="251">
        <f t="shared" si="5"/>
        <v>18987.8</v>
      </c>
      <c r="H50" s="252"/>
    </row>
    <row r="51" spans="1:12" x14ac:dyDescent="0.2">
      <c r="A51" s="270" t="s">
        <v>201</v>
      </c>
      <c r="B51" s="248" t="s">
        <v>29</v>
      </c>
      <c r="C51" s="249" t="s">
        <v>53</v>
      </c>
      <c r="D51" s="250" t="s">
        <v>5</v>
      </c>
      <c r="E51" s="295">
        <v>306</v>
      </c>
      <c r="F51" s="295">
        <v>212.91</v>
      </c>
      <c r="G51" s="251">
        <f t="shared" si="5"/>
        <v>65150.46</v>
      </c>
      <c r="H51" s="252"/>
    </row>
    <row r="52" spans="1:12" x14ac:dyDescent="0.2">
      <c r="A52" s="270" t="s">
        <v>202</v>
      </c>
      <c r="B52" s="248" t="s">
        <v>29</v>
      </c>
      <c r="C52" s="249" t="s">
        <v>54</v>
      </c>
      <c r="D52" s="250" t="s">
        <v>5</v>
      </c>
      <c r="E52" s="295">
        <v>331</v>
      </c>
      <c r="F52" s="295">
        <v>273.99</v>
      </c>
      <c r="G52" s="251">
        <f t="shared" si="5"/>
        <v>90690.69</v>
      </c>
      <c r="H52" s="252"/>
    </row>
    <row r="53" spans="1:12" x14ac:dyDescent="0.2">
      <c r="A53" s="270" t="s">
        <v>203</v>
      </c>
      <c r="B53" s="248" t="s">
        <v>29</v>
      </c>
      <c r="C53" s="249" t="s">
        <v>55</v>
      </c>
      <c r="D53" s="250" t="s">
        <v>5</v>
      </c>
      <c r="E53" s="295">
        <v>173</v>
      </c>
      <c r="F53" s="295">
        <v>518.07000000000005</v>
      </c>
      <c r="G53" s="251">
        <f t="shared" si="5"/>
        <v>89626.11</v>
      </c>
      <c r="H53" s="252"/>
    </row>
    <row r="54" spans="1:12" x14ac:dyDescent="0.2">
      <c r="A54" s="270" t="s">
        <v>10</v>
      </c>
      <c r="B54" s="248" t="s">
        <v>29</v>
      </c>
      <c r="C54" s="249" t="s">
        <v>56</v>
      </c>
      <c r="D54" s="250" t="s">
        <v>7</v>
      </c>
      <c r="E54" s="295">
        <v>32</v>
      </c>
      <c r="F54" s="295">
        <v>1341.81</v>
      </c>
      <c r="G54" s="251">
        <f t="shared" si="5"/>
        <v>42937.919999999998</v>
      </c>
      <c r="H54" s="252"/>
    </row>
    <row r="55" spans="1:12" x14ac:dyDescent="0.2">
      <c r="A55" s="270" t="s">
        <v>11</v>
      </c>
      <c r="B55" s="248" t="s">
        <v>29</v>
      </c>
      <c r="C55" s="249" t="s">
        <v>57</v>
      </c>
      <c r="D55" s="250" t="s">
        <v>7</v>
      </c>
      <c r="E55" s="295">
        <v>1</v>
      </c>
      <c r="F55" s="295">
        <v>812.28</v>
      </c>
      <c r="G55" s="251">
        <f t="shared" si="5"/>
        <v>812.28</v>
      </c>
      <c r="H55" s="252"/>
    </row>
    <row r="56" spans="1:12" x14ac:dyDescent="0.2">
      <c r="A56" s="270" t="s">
        <v>12</v>
      </c>
      <c r="B56" s="248" t="s">
        <v>29</v>
      </c>
      <c r="C56" s="249" t="s">
        <v>58</v>
      </c>
      <c r="D56" s="250" t="s">
        <v>7</v>
      </c>
      <c r="E56" s="295">
        <v>2</v>
      </c>
      <c r="F56" s="295">
        <v>1408.93</v>
      </c>
      <c r="G56" s="251">
        <f t="shared" si="5"/>
        <v>2817.86</v>
      </c>
      <c r="H56" s="252"/>
    </row>
    <row r="57" spans="1:12" ht="12" thickBot="1" x14ac:dyDescent="0.25">
      <c r="A57" s="314">
        <v>640200</v>
      </c>
      <c r="B57" s="315" t="s">
        <v>29</v>
      </c>
      <c r="C57" s="308" t="s">
        <v>217</v>
      </c>
      <c r="D57" s="309" t="s">
        <v>5</v>
      </c>
      <c r="E57" s="295">
        <v>509</v>
      </c>
      <c r="F57" s="295">
        <v>146.02000000000001</v>
      </c>
      <c r="G57" s="251">
        <f t="shared" si="5"/>
        <v>74324.179999999993</v>
      </c>
      <c r="H57" s="252"/>
    </row>
    <row r="58" spans="1:12" ht="34.5" thickBot="1" x14ac:dyDescent="0.25">
      <c r="A58" s="254" t="s">
        <v>78</v>
      </c>
      <c r="B58" s="255"/>
      <c r="C58" s="317" t="s">
        <v>204</v>
      </c>
      <c r="D58" s="244" t="s">
        <v>89</v>
      </c>
      <c r="E58" s="245"/>
      <c r="F58" s="244"/>
      <c r="G58" s="246"/>
      <c r="H58" s="247">
        <f>SUM(G59:G67)</f>
        <v>17337.900000000001</v>
      </c>
    </row>
    <row r="59" spans="1:12" s="271" customFormat="1" x14ac:dyDescent="0.2">
      <c r="A59" s="270" t="s">
        <v>93</v>
      </c>
      <c r="B59" s="248" t="s">
        <v>88</v>
      </c>
      <c r="C59" s="249" t="s">
        <v>79</v>
      </c>
      <c r="D59" s="250" t="s">
        <v>7</v>
      </c>
      <c r="E59" s="295">
        <v>8</v>
      </c>
      <c r="F59" s="295">
        <v>142.38</v>
      </c>
      <c r="G59" s="251">
        <f t="shared" ref="G59:G64" si="6">IF(ISBLANK(E59),0,ROUND(E59*F59,2))</f>
        <v>1139.04</v>
      </c>
      <c r="H59" s="252"/>
      <c r="I59" s="233"/>
      <c r="J59" s="233"/>
      <c r="K59" s="233"/>
      <c r="L59" s="233"/>
    </row>
    <row r="60" spans="1:12" s="271" customFormat="1" x14ac:dyDescent="0.2">
      <c r="A60" s="270" t="s">
        <v>93</v>
      </c>
      <c r="B60" s="248" t="s">
        <v>88</v>
      </c>
      <c r="C60" s="249" t="s">
        <v>80</v>
      </c>
      <c r="D60" s="250" t="s">
        <v>7</v>
      </c>
      <c r="E60" s="295">
        <v>16</v>
      </c>
      <c r="F60" s="295">
        <v>142.38</v>
      </c>
      <c r="G60" s="251">
        <f t="shared" si="6"/>
        <v>2278.08</v>
      </c>
      <c r="H60" s="252"/>
      <c r="I60" s="233"/>
      <c r="J60" s="233"/>
      <c r="K60" s="233"/>
      <c r="L60" s="233"/>
    </row>
    <row r="61" spans="1:12" s="271" customFormat="1" x14ac:dyDescent="0.2">
      <c r="A61" s="270" t="s">
        <v>94</v>
      </c>
      <c r="B61" s="248" t="s">
        <v>88</v>
      </c>
      <c r="C61" s="249" t="s">
        <v>81</v>
      </c>
      <c r="D61" s="250" t="s">
        <v>7</v>
      </c>
      <c r="E61" s="295">
        <v>16</v>
      </c>
      <c r="F61" s="295">
        <v>145.16</v>
      </c>
      <c r="G61" s="251">
        <f t="shared" si="6"/>
        <v>2322.56</v>
      </c>
      <c r="H61" s="252"/>
      <c r="I61" s="233"/>
      <c r="J61" s="233"/>
      <c r="K61" s="233"/>
      <c r="L61" s="233"/>
    </row>
    <row r="62" spans="1:12" s="271" customFormat="1" x14ac:dyDescent="0.2">
      <c r="A62" s="270" t="s">
        <v>103</v>
      </c>
      <c r="B62" s="248" t="s">
        <v>88</v>
      </c>
      <c r="C62" s="310" t="s">
        <v>82</v>
      </c>
      <c r="D62" s="250" t="s">
        <v>7</v>
      </c>
      <c r="E62" s="295">
        <v>8</v>
      </c>
      <c r="F62" s="295">
        <v>172.41</v>
      </c>
      <c r="G62" s="251">
        <f t="shared" si="6"/>
        <v>1379.28</v>
      </c>
      <c r="H62" s="252"/>
      <c r="I62" s="233"/>
      <c r="J62" s="233"/>
      <c r="K62" s="233"/>
      <c r="L62" s="233"/>
    </row>
    <row r="63" spans="1:12" s="271" customFormat="1" x14ac:dyDescent="0.2">
      <c r="A63" s="270" t="s">
        <v>83</v>
      </c>
      <c r="B63" s="248" t="s">
        <v>95</v>
      </c>
      <c r="C63" s="249" t="s">
        <v>84</v>
      </c>
      <c r="D63" s="250" t="s">
        <v>7</v>
      </c>
      <c r="E63" s="295">
        <v>8</v>
      </c>
      <c r="F63" s="295">
        <v>100.86</v>
      </c>
      <c r="G63" s="251">
        <f t="shared" si="6"/>
        <v>806.88</v>
      </c>
      <c r="H63" s="252"/>
      <c r="I63" s="233"/>
      <c r="J63" s="233"/>
      <c r="K63" s="233"/>
      <c r="L63" s="233"/>
    </row>
    <row r="64" spans="1:12" s="271" customFormat="1" x14ac:dyDescent="0.2">
      <c r="A64" s="270" t="s">
        <v>85</v>
      </c>
      <c r="B64" s="248" t="s">
        <v>95</v>
      </c>
      <c r="C64" s="249" t="s">
        <v>86</v>
      </c>
      <c r="D64" s="250" t="s">
        <v>7</v>
      </c>
      <c r="E64" s="295">
        <v>8</v>
      </c>
      <c r="F64" s="295">
        <v>82.19</v>
      </c>
      <c r="G64" s="251">
        <f t="shared" si="6"/>
        <v>657.52</v>
      </c>
      <c r="H64" s="252"/>
      <c r="I64" s="233"/>
      <c r="J64" s="233"/>
      <c r="K64" s="233"/>
      <c r="L64" s="233"/>
    </row>
    <row r="65" spans="1:12" s="271" customFormat="1" x14ac:dyDescent="0.2">
      <c r="A65" s="270" t="s">
        <v>172</v>
      </c>
      <c r="B65" s="248" t="s">
        <v>95</v>
      </c>
      <c r="C65" s="249" t="s">
        <v>205</v>
      </c>
      <c r="D65" s="250" t="s">
        <v>7</v>
      </c>
      <c r="E65" s="295">
        <v>8</v>
      </c>
      <c r="F65" s="295">
        <v>221.99</v>
      </c>
      <c r="G65" s="251">
        <f t="shared" ref="G65:G66" si="7">IF(ISBLANK(E65),0,ROUND(E65*F65,2))</f>
        <v>1775.92</v>
      </c>
      <c r="H65" s="252"/>
      <c r="I65" s="233"/>
      <c r="J65" s="233"/>
      <c r="K65" s="233"/>
      <c r="L65" s="233"/>
    </row>
    <row r="66" spans="1:12" s="271" customFormat="1" x14ac:dyDescent="0.2">
      <c r="A66" s="272" t="s">
        <v>97</v>
      </c>
      <c r="B66" s="248" t="s">
        <v>88</v>
      </c>
      <c r="C66" s="249" t="s">
        <v>206</v>
      </c>
      <c r="D66" s="250" t="s">
        <v>7</v>
      </c>
      <c r="E66" s="295">
        <v>8</v>
      </c>
      <c r="F66" s="295">
        <v>134.43</v>
      </c>
      <c r="G66" s="251">
        <f t="shared" si="7"/>
        <v>1075.44</v>
      </c>
      <c r="H66" s="252"/>
      <c r="I66" s="233"/>
      <c r="J66" s="233"/>
      <c r="K66" s="233"/>
      <c r="L66" s="233"/>
    </row>
    <row r="67" spans="1:12" s="271" customFormat="1" ht="12" thickBot="1" x14ac:dyDescent="0.25">
      <c r="A67" s="270" t="s">
        <v>96</v>
      </c>
      <c r="B67" s="248" t="s">
        <v>88</v>
      </c>
      <c r="C67" s="249" t="s">
        <v>207</v>
      </c>
      <c r="D67" s="250" t="s">
        <v>87</v>
      </c>
      <c r="E67" s="295">
        <v>1</v>
      </c>
      <c r="F67" s="295">
        <v>5903.18</v>
      </c>
      <c r="G67" s="251">
        <f>IF(ISBLANK(E67),0,ROUND(E67*F67,2))</f>
        <v>5903.18</v>
      </c>
      <c r="H67" s="252"/>
      <c r="I67" s="233"/>
      <c r="J67" s="233"/>
      <c r="K67" s="233"/>
      <c r="L67" s="233"/>
    </row>
    <row r="68" spans="1:12" ht="12" thickBot="1" x14ac:dyDescent="0.25">
      <c r="A68" s="318" t="s">
        <v>13</v>
      </c>
      <c r="B68" s="273"/>
      <c r="C68" s="274" t="s">
        <v>75</v>
      </c>
      <c r="D68" s="275"/>
      <c r="E68" s="276"/>
      <c r="F68" s="277"/>
      <c r="G68" s="278">
        <f>SUBTOTAL(9,G7:G67)</f>
        <v>1313299.02</v>
      </c>
      <c r="H68" s="278">
        <f>SUBTOTAL(9,H7:H67)</f>
        <v>1313299.0199999998</v>
      </c>
    </row>
    <row r="69" spans="1:12" x14ac:dyDescent="0.2">
      <c r="A69" s="279"/>
      <c r="B69" s="271"/>
    </row>
    <row r="70" spans="1:12" x14ac:dyDescent="0.2">
      <c r="A70" s="279"/>
      <c r="B70" s="271"/>
    </row>
    <row r="71" spans="1:12" x14ac:dyDescent="0.2">
      <c r="A71" s="279"/>
      <c r="B71" s="271"/>
      <c r="C71" s="280"/>
    </row>
    <row r="72" spans="1:12" x14ac:dyDescent="0.2">
      <c r="A72" s="279"/>
      <c r="B72" s="271"/>
    </row>
    <row r="73" spans="1:12" x14ac:dyDescent="0.2">
      <c r="A73" s="279"/>
      <c r="B73" s="271"/>
    </row>
    <row r="74" spans="1:12" x14ac:dyDescent="0.2">
      <c r="A74" s="279"/>
      <c r="B74" s="271"/>
    </row>
    <row r="75" spans="1:12" x14ac:dyDescent="0.2">
      <c r="A75" s="279"/>
      <c r="B75" s="271"/>
    </row>
    <row r="76" spans="1:12" x14ac:dyDescent="0.2">
      <c r="A76" s="279"/>
      <c r="B76" s="271"/>
    </row>
    <row r="77" spans="1:12" x14ac:dyDescent="0.2">
      <c r="A77" s="279"/>
      <c r="B77" s="271"/>
    </row>
    <row r="78" spans="1:12" x14ac:dyDescent="0.2">
      <c r="A78" s="279"/>
      <c r="B78" s="271"/>
    </row>
    <row r="79" spans="1:12" x14ac:dyDescent="0.2">
      <c r="A79" s="279"/>
      <c r="B79" s="271"/>
    </row>
    <row r="80" spans="1:12" x14ac:dyDescent="0.2">
      <c r="A80" s="279"/>
      <c r="B80" s="271"/>
    </row>
    <row r="81" spans="1:2" x14ac:dyDescent="0.2">
      <c r="A81" s="279"/>
      <c r="B81" s="271"/>
    </row>
    <row r="82" spans="1:2" x14ac:dyDescent="0.2">
      <c r="A82" s="279"/>
      <c r="B82" s="271"/>
    </row>
    <row r="83" spans="1:2" x14ac:dyDescent="0.2">
      <c r="A83" s="279"/>
      <c r="B83" s="271"/>
    </row>
    <row r="84" spans="1:2" x14ac:dyDescent="0.2">
      <c r="A84" s="279"/>
      <c r="B84" s="271"/>
    </row>
    <row r="85" spans="1:2" x14ac:dyDescent="0.2">
      <c r="A85" s="279"/>
      <c r="B85" s="271"/>
    </row>
    <row r="86" spans="1:2" x14ac:dyDescent="0.2">
      <c r="A86" s="279"/>
      <c r="B86" s="271"/>
    </row>
    <row r="87" spans="1:2" x14ac:dyDescent="0.2">
      <c r="A87" s="279"/>
      <c r="B87" s="271"/>
    </row>
    <row r="88" spans="1:2" x14ac:dyDescent="0.2">
      <c r="A88" s="279"/>
      <c r="B88" s="271"/>
    </row>
    <row r="89" spans="1:2" x14ac:dyDescent="0.2">
      <c r="A89" s="279"/>
      <c r="B89" s="271"/>
    </row>
    <row r="90" spans="1:2" x14ac:dyDescent="0.2">
      <c r="A90" s="279"/>
      <c r="B90" s="271"/>
    </row>
    <row r="91" spans="1:2" x14ac:dyDescent="0.2">
      <c r="A91" s="279"/>
      <c r="B91" s="271"/>
    </row>
    <row r="92" spans="1:2" x14ac:dyDescent="0.2">
      <c r="A92" s="279"/>
      <c r="B92" s="271"/>
    </row>
    <row r="93" spans="1:2" x14ac:dyDescent="0.2">
      <c r="A93" s="279"/>
      <c r="B93" s="271"/>
    </row>
    <row r="94" spans="1:2" x14ac:dyDescent="0.2">
      <c r="A94" s="279"/>
      <c r="B94" s="271"/>
    </row>
    <row r="95" spans="1:2" x14ac:dyDescent="0.2">
      <c r="A95" s="279"/>
      <c r="B95" s="271"/>
    </row>
    <row r="96" spans="1:2" x14ac:dyDescent="0.2">
      <c r="A96" s="279"/>
      <c r="B96" s="271"/>
    </row>
    <row r="97" spans="1:2" x14ac:dyDescent="0.2">
      <c r="A97" s="279"/>
      <c r="B97" s="271"/>
    </row>
    <row r="98" spans="1:2" x14ac:dyDescent="0.2">
      <c r="A98" s="279"/>
      <c r="B98" s="271"/>
    </row>
    <row r="99" spans="1:2" x14ac:dyDescent="0.2">
      <c r="A99" s="279"/>
      <c r="B99" s="271"/>
    </row>
    <row r="100" spans="1:2" x14ac:dyDescent="0.2">
      <c r="A100" s="279"/>
      <c r="B100" s="271"/>
    </row>
    <row r="101" spans="1:2" x14ac:dyDescent="0.2">
      <c r="A101" s="279"/>
      <c r="B101" s="271"/>
    </row>
    <row r="102" spans="1:2" x14ac:dyDescent="0.2">
      <c r="A102" s="279"/>
      <c r="B102" s="271"/>
    </row>
    <row r="103" spans="1:2" x14ac:dyDescent="0.2">
      <c r="A103" s="279"/>
      <c r="B103" s="271"/>
    </row>
    <row r="104" spans="1:2" x14ac:dyDescent="0.2">
      <c r="A104" s="279"/>
      <c r="B104" s="271"/>
    </row>
    <row r="105" spans="1:2" x14ac:dyDescent="0.2">
      <c r="A105" s="279"/>
      <c r="B105" s="271"/>
    </row>
    <row r="106" spans="1:2" x14ac:dyDescent="0.2">
      <c r="A106" s="279"/>
      <c r="B106" s="271"/>
    </row>
    <row r="107" spans="1:2" x14ac:dyDescent="0.2">
      <c r="A107" s="279"/>
      <c r="B107" s="271"/>
    </row>
    <row r="108" spans="1:2" x14ac:dyDescent="0.2">
      <c r="A108" s="279"/>
      <c r="B108" s="271"/>
    </row>
    <row r="109" spans="1:2" x14ac:dyDescent="0.2">
      <c r="A109" s="279"/>
      <c r="B109" s="271"/>
    </row>
    <row r="110" spans="1:2" x14ac:dyDescent="0.2">
      <c r="A110" s="279"/>
      <c r="B110" s="271"/>
    </row>
    <row r="111" spans="1:2" x14ac:dyDescent="0.2">
      <c r="A111" s="279"/>
      <c r="B111" s="271"/>
    </row>
    <row r="112" spans="1:2" x14ac:dyDescent="0.2">
      <c r="A112" s="279"/>
      <c r="B112" s="271"/>
    </row>
    <row r="113" spans="1:2" x14ac:dyDescent="0.2">
      <c r="A113" s="279"/>
      <c r="B113" s="271"/>
    </row>
    <row r="114" spans="1:2" x14ac:dyDescent="0.2">
      <c r="A114" s="279"/>
      <c r="B114" s="271"/>
    </row>
    <row r="115" spans="1:2" x14ac:dyDescent="0.2">
      <c r="A115" s="279"/>
      <c r="B115" s="271"/>
    </row>
    <row r="116" spans="1:2" x14ac:dyDescent="0.2">
      <c r="A116" s="279"/>
      <c r="B116" s="271"/>
    </row>
    <row r="117" spans="1:2" x14ac:dyDescent="0.2">
      <c r="A117" s="279"/>
      <c r="B117" s="271"/>
    </row>
    <row r="118" spans="1:2" x14ac:dyDescent="0.2">
      <c r="A118" s="279"/>
      <c r="B118" s="271"/>
    </row>
    <row r="119" spans="1:2" x14ac:dyDescent="0.2">
      <c r="A119" s="279"/>
      <c r="B119" s="271"/>
    </row>
    <row r="120" spans="1:2" x14ac:dyDescent="0.2">
      <c r="A120" s="279"/>
      <c r="B120" s="271"/>
    </row>
    <row r="121" spans="1:2" x14ac:dyDescent="0.2">
      <c r="A121" s="279"/>
      <c r="B121" s="271"/>
    </row>
    <row r="122" spans="1:2" x14ac:dyDescent="0.2">
      <c r="A122" s="279"/>
      <c r="B122" s="271"/>
    </row>
    <row r="123" spans="1:2" x14ac:dyDescent="0.2">
      <c r="A123" s="279"/>
      <c r="B123" s="271"/>
    </row>
    <row r="124" spans="1:2" x14ac:dyDescent="0.2">
      <c r="A124" s="279"/>
      <c r="B124" s="271"/>
    </row>
    <row r="125" spans="1:2" x14ac:dyDescent="0.2">
      <c r="A125" s="279"/>
      <c r="B125" s="271"/>
    </row>
    <row r="126" spans="1:2" x14ac:dyDescent="0.2">
      <c r="A126" s="279"/>
      <c r="B126" s="271"/>
    </row>
    <row r="127" spans="1:2" x14ac:dyDescent="0.2">
      <c r="A127" s="279"/>
      <c r="B127" s="271"/>
    </row>
    <row r="128" spans="1:2" x14ac:dyDescent="0.2">
      <c r="A128" s="279"/>
      <c r="B128" s="271"/>
    </row>
    <row r="129" spans="1:2" x14ac:dyDescent="0.2">
      <c r="A129" s="279"/>
      <c r="B129" s="271"/>
    </row>
    <row r="130" spans="1:2" x14ac:dyDescent="0.2">
      <c r="A130" s="279"/>
      <c r="B130" s="271"/>
    </row>
    <row r="131" spans="1:2" x14ac:dyDescent="0.2">
      <c r="A131" s="279"/>
      <c r="B131" s="271"/>
    </row>
    <row r="132" spans="1:2" x14ac:dyDescent="0.2">
      <c r="A132" s="279"/>
      <c r="B132" s="271"/>
    </row>
    <row r="133" spans="1:2" x14ac:dyDescent="0.2">
      <c r="A133" s="279"/>
      <c r="B133" s="271"/>
    </row>
    <row r="134" spans="1:2" x14ac:dyDescent="0.2">
      <c r="A134" s="279"/>
      <c r="B134" s="271"/>
    </row>
    <row r="135" spans="1:2" x14ac:dyDescent="0.2">
      <c r="A135" s="279"/>
      <c r="B135" s="271"/>
    </row>
  </sheetData>
  <phoneticPr fontId="0" type="noConversion"/>
  <pageMargins left="1.1811023622047245" right="0.78740157480314965" top="1.1811023622047245" bottom="1.1811023622047245" header="0.31496062992125984" footer="0.51181102362204722"/>
  <pageSetup paperSize="9" scale="4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6</vt:i4>
      </vt:variant>
    </vt:vector>
  </HeadingPairs>
  <TitlesOfParts>
    <vt:vector size="11" baseType="lpstr">
      <vt:lpstr>base</vt:lpstr>
      <vt:lpstr>base (2)</vt:lpstr>
      <vt:lpstr>Cronograma PAM</vt:lpstr>
      <vt:lpstr>Cronograma SFM</vt:lpstr>
      <vt:lpstr>orc DER JAN 2021</vt:lpstr>
      <vt:lpstr>base!Area_de_impressao</vt:lpstr>
      <vt:lpstr>'base (2)'!Area_de_impressao</vt:lpstr>
      <vt:lpstr>'Cronograma PAM'!Area_de_impressao</vt:lpstr>
      <vt:lpstr>'Cronograma SFM'!Area_de_impressao</vt:lpstr>
      <vt:lpstr>'orc DER JAN 2021'!Area_de_impressao</vt:lpstr>
      <vt:lpstr>'orc DER JAN 2021'!Titulos_de_impressao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Emerson Gonçalves</cp:lastModifiedBy>
  <cp:lastPrinted>2021-12-14T18:20:39Z</cp:lastPrinted>
  <dcterms:created xsi:type="dcterms:W3CDTF">2008-09-16T14:08:54Z</dcterms:created>
  <dcterms:modified xsi:type="dcterms:W3CDTF">2022-02-24T13:17:14Z</dcterms:modified>
</cp:coreProperties>
</file>