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05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3.3-Campina dos Maias/LICITAÇÃO/"/>
    </mc:Choice>
  </mc:AlternateContent>
  <xr:revisionPtr revIDLastSave="0" documentId="8_{2CC3E335-246F-4218-A8EA-8E3343EC981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OB_TOTAL" sheetId="2" r:id="rId1"/>
    <sheet name="CRONOGRAMA PROPOSTO" sheetId="3" r:id="rId2"/>
    <sheet name="BDI" sheetId="7" r:id="rId3"/>
    <sheet name="COMP-01" sheetId="8" r:id="rId4"/>
    <sheet name="COMP-02" sheetId="6" r:id="rId5"/>
    <sheet name="COMP-03" sheetId="9" r:id="rId6"/>
    <sheet name="COMP-04" sheetId="10" r:id="rId7"/>
    <sheet name="COMP-05" sheetId="11" r:id="rId8"/>
    <sheet name="COMP-06" sheetId="12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PROPOSTO'!$B$34:$N$97</definedName>
    <definedName name="_xlnm._FilterDatabase" localSheetId="0" hidden="1">OB_TOTAL!$A$15:$W$78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BDI!$A$1:$C$17</definedName>
    <definedName name="_xlnm.Print_Area" localSheetId="1">'CRONOGRAMA PROPOSTO'!$A$1:$P$30</definedName>
    <definedName name="_xlnm.Print_Area" localSheetId="0">OB_TOTAL!$A$1:$R$86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OB_TOTAL!$14:$15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9" i="3" l="1"/>
  <c r="N19" i="3"/>
  <c r="L19" i="3"/>
  <c r="J19" i="3"/>
  <c r="H19" i="3"/>
  <c r="F19" i="3"/>
  <c r="D19" i="3"/>
  <c r="O13" i="3"/>
  <c r="O14" i="3"/>
  <c r="O15" i="3"/>
  <c r="O16" i="3"/>
  <c r="O17" i="3"/>
  <c r="O18" i="3"/>
  <c r="O20" i="3"/>
  <c r="O12" i="3"/>
  <c r="L20" i="3"/>
  <c r="L18" i="3"/>
  <c r="L17" i="3"/>
  <c r="L16" i="3"/>
  <c r="L15" i="3"/>
  <c r="L14" i="3"/>
  <c r="L13" i="3"/>
  <c r="L12" i="3"/>
  <c r="J20" i="3"/>
  <c r="J18" i="3"/>
  <c r="J17" i="3"/>
  <c r="J16" i="3"/>
  <c r="J15" i="3"/>
  <c r="J14" i="3"/>
  <c r="J13" i="3"/>
  <c r="J12" i="3"/>
  <c r="L21" i="3" l="1"/>
  <c r="J21" i="3"/>
  <c r="B35" i="12"/>
  <c r="L31" i="12"/>
  <c r="L30" i="12"/>
  <c r="L29" i="12"/>
  <c r="L28" i="12"/>
  <c r="L27" i="12"/>
  <c r="L18" i="12"/>
  <c r="L17" i="12"/>
  <c r="K21" i="12" s="1"/>
  <c r="M12" i="12"/>
  <c r="M11" i="12"/>
  <c r="K13" i="12" s="1"/>
  <c r="M10" i="12"/>
  <c r="M9" i="12"/>
  <c r="H5" i="12"/>
  <c r="E5" i="12"/>
  <c r="J4" i="12"/>
  <c r="E4" i="12"/>
  <c r="J3" i="12"/>
  <c r="E3" i="12"/>
  <c r="J2" i="12"/>
  <c r="E2" i="12"/>
  <c r="B35" i="11"/>
  <c r="L31" i="11"/>
  <c r="L30" i="11"/>
  <c r="L29" i="11"/>
  <c r="L28" i="11"/>
  <c r="L27" i="11"/>
  <c r="L18" i="11"/>
  <c r="L17" i="11"/>
  <c r="K21" i="11" s="1"/>
  <c r="K23" i="11" s="1"/>
  <c r="M12" i="11"/>
  <c r="M11" i="11"/>
  <c r="M10" i="11"/>
  <c r="M9" i="11"/>
  <c r="H5" i="11"/>
  <c r="E5" i="11"/>
  <c r="J4" i="11"/>
  <c r="E4" i="11"/>
  <c r="J3" i="11"/>
  <c r="E3" i="11"/>
  <c r="J2" i="11"/>
  <c r="E2" i="11"/>
  <c r="B35" i="10"/>
  <c r="L34" i="10"/>
  <c r="L33" i="10"/>
  <c r="L32" i="10"/>
  <c r="L31" i="10"/>
  <c r="L30" i="10"/>
  <c r="L29" i="10"/>
  <c r="L28" i="10"/>
  <c r="L27" i="10"/>
  <c r="L18" i="10"/>
  <c r="L17" i="10"/>
  <c r="M12" i="10"/>
  <c r="M11" i="10"/>
  <c r="M10" i="10"/>
  <c r="M9" i="10"/>
  <c r="H5" i="10"/>
  <c r="E5" i="10"/>
  <c r="J4" i="10"/>
  <c r="E4" i="10"/>
  <c r="J3" i="10"/>
  <c r="E3" i="10"/>
  <c r="J2" i="10"/>
  <c r="E2" i="10"/>
  <c r="B34" i="9"/>
  <c r="L33" i="9"/>
  <c r="L32" i="9"/>
  <c r="L31" i="9"/>
  <c r="L30" i="9"/>
  <c r="L29" i="9"/>
  <c r="L28" i="9"/>
  <c r="L27" i="9"/>
  <c r="L26" i="9"/>
  <c r="L17" i="9"/>
  <c r="L16" i="9"/>
  <c r="K20" i="9" s="1"/>
  <c r="K22" i="9" s="1"/>
  <c r="M11" i="9"/>
  <c r="K12" i="9" s="1"/>
  <c r="H5" i="9"/>
  <c r="E5" i="9"/>
  <c r="J4" i="9"/>
  <c r="E4" i="9"/>
  <c r="J3" i="9"/>
  <c r="E3" i="9"/>
  <c r="J2" i="9"/>
  <c r="E2" i="9"/>
  <c r="B35" i="8"/>
  <c r="L31" i="8"/>
  <c r="L30" i="8"/>
  <c r="L29" i="8"/>
  <c r="L28" i="8"/>
  <c r="L27" i="8"/>
  <c r="L26" i="8"/>
  <c r="L25" i="8"/>
  <c r="L24" i="8"/>
  <c r="K18" i="8"/>
  <c r="K20" i="8" s="1"/>
  <c r="L17" i="8"/>
  <c r="L16" i="8"/>
  <c r="L15" i="8"/>
  <c r="M10" i="8"/>
  <c r="M9" i="8"/>
  <c r="H5" i="8"/>
  <c r="E5" i="8"/>
  <c r="J4" i="8"/>
  <c r="E4" i="8"/>
  <c r="J3" i="8"/>
  <c r="E3" i="8"/>
  <c r="J2" i="8"/>
  <c r="E2" i="8"/>
  <c r="K32" i="8" l="1"/>
  <c r="J34" i="8" s="1"/>
  <c r="K21" i="10"/>
  <c r="K23" i="10" s="1"/>
  <c r="K32" i="12"/>
  <c r="K35" i="10"/>
  <c r="K32" i="11"/>
  <c r="K22" i="12"/>
  <c r="K23" i="12" s="1"/>
  <c r="J34" i="12" s="1"/>
  <c r="K13" i="11"/>
  <c r="J34" i="11"/>
  <c r="K34" i="9"/>
  <c r="J36" i="9" s="1"/>
  <c r="J37" i="10"/>
  <c r="K13" i="10"/>
  <c r="K73" i="2" l="1"/>
  <c r="M73" i="2" s="1"/>
  <c r="I73" i="2"/>
  <c r="K72" i="2"/>
  <c r="M72" i="2" s="1"/>
  <c r="I72" i="2"/>
  <c r="N72" i="2" s="1"/>
  <c r="K70" i="2"/>
  <c r="M70" i="2" s="1"/>
  <c r="I70" i="2"/>
  <c r="K69" i="2"/>
  <c r="M69" i="2" s="1"/>
  <c r="I69" i="2"/>
  <c r="N69" i="2" s="1"/>
  <c r="I60" i="2"/>
  <c r="I59" i="2"/>
  <c r="L59" i="2" s="1"/>
  <c r="K59" i="2" s="1"/>
  <c r="M59" i="2" s="1"/>
  <c r="I58" i="2"/>
  <c r="I57" i="2"/>
  <c r="I56" i="2"/>
  <c r="I53" i="2"/>
  <c r="I52" i="2" s="1"/>
  <c r="N73" i="2" l="1"/>
  <c r="N70" i="2"/>
  <c r="N59" i="2"/>
  <c r="L57" i="2"/>
  <c r="K57" i="2" s="1"/>
  <c r="M57" i="2" s="1"/>
  <c r="L56" i="2"/>
  <c r="K56" i="2" s="1"/>
  <c r="M56" i="2" s="1"/>
  <c r="L58" i="2"/>
  <c r="K58" i="2" s="1"/>
  <c r="M58" i="2" s="1"/>
  <c r="L60" i="2"/>
  <c r="K60" i="2" s="1"/>
  <c r="M60" i="2" s="1"/>
  <c r="L53" i="2"/>
  <c r="N53" i="2" s="1"/>
  <c r="K53" i="2" l="1"/>
  <c r="M53" i="2" s="1"/>
  <c r="N57" i="2"/>
  <c r="N60" i="2"/>
  <c r="N58" i="2"/>
  <c r="N56" i="2"/>
  <c r="I42" i="2" l="1"/>
  <c r="I38" i="2"/>
  <c r="I37" i="2"/>
  <c r="I36" i="2"/>
  <c r="I35" i="2"/>
  <c r="I25" i="2"/>
  <c r="I24" i="2"/>
  <c r="L24" i="2" s="1"/>
  <c r="N24" i="2" s="1"/>
  <c r="I22" i="2"/>
  <c r="I21" i="2"/>
  <c r="L21" i="2" s="1"/>
  <c r="K21" i="2" s="1"/>
  <c r="M21" i="2" s="1"/>
  <c r="I20" i="2"/>
  <c r="L20" i="2" s="1"/>
  <c r="N20" i="2" s="1"/>
  <c r="I19" i="2"/>
  <c r="L19" i="2" s="1"/>
  <c r="N19" i="2" s="1"/>
  <c r="L42" i="2" l="1"/>
  <c r="K42" i="2" s="1"/>
  <c r="M42" i="2" s="1"/>
  <c r="L36" i="2"/>
  <c r="K36" i="2" s="1"/>
  <c r="M36" i="2" s="1"/>
  <c r="L37" i="2"/>
  <c r="K37" i="2" s="1"/>
  <c r="M37" i="2" s="1"/>
  <c r="L38" i="2"/>
  <c r="K38" i="2" s="1"/>
  <c r="M38" i="2" s="1"/>
  <c r="L35" i="2"/>
  <c r="K35" i="2" s="1"/>
  <c r="M35" i="2" s="1"/>
  <c r="L25" i="2"/>
  <c r="N25" i="2" s="1"/>
  <c r="K24" i="2"/>
  <c r="M24" i="2" s="1"/>
  <c r="N21" i="2"/>
  <c r="K20" i="2"/>
  <c r="M20" i="2" s="1"/>
  <c r="K19" i="2"/>
  <c r="M19" i="2" s="1"/>
  <c r="N42" i="2" l="1"/>
  <c r="K25" i="2"/>
  <c r="M25" i="2" s="1"/>
  <c r="N38" i="2"/>
  <c r="N35" i="2"/>
  <c r="N37" i="2"/>
  <c r="N36" i="2"/>
  <c r="B24" i="7" l="1"/>
  <c r="C2" i="7" s="1"/>
  <c r="C6" i="7" s="1"/>
  <c r="B13" i="7" s="1"/>
  <c r="B15" i="7" s="1"/>
  <c r="C13" i="7"/>
  <c r="B17" i="7" s="1"/>
  <c r="I47" i="2"/>
  <c r="I48" i="2"/>
  <c r="I49" i="2"/>
  <c r="I50" i="2"/>
  <c r="I51" i="2"/>
  <c r="B35" i="6" l="1"/>
  <c r="L31" i="6"/>
  <c r="L30" i="6"/>
  <c r="L29" i="6"/>
  <c r="L28" i="6"/>
  <c r="L27" i="6"/>
  <c r="L26" i="6"/>
  <c r="L25" i="6"/>
  <c r="L24" i="6"/>
  <c r="L17" i="6"/>
  <c r="L16" i="6"/>
  <c r="L15" i="6"/>
  <c r="K18" i="6" s="1"/>
  <c r="K20" i="6" s="1"/>
  <c r="M10" i="6"/>
  <c r="M9" i="6"/>
  <c r="H5" i="6"/>
  <c r="E5" i="6"/>
  <c r="J4" i="6"/>
  <c r="E4" i="6"/>
  <c r="J3" i="6"/>
  <c r="E3" i="6"/>
  <c r="J2" i="6"/>
  <c r="E2" i="6"/>
  <c r="K32" i="6" l="1"/>
  <c r="K11" i="6"/>
  <c r="J34" i="6"/>
  <c r="N20" i="3"/>
  <c r="N18" i="3"/>
  <c r="N17" i="3"/>
  <c r="N16" i="3"/>
  <c r="N15" i="3"/>
  <c r="N14" i="3"/>
  <c r="N13" i="3"/>
  <c r="N12" i="3"/>
  <c r="H20" i="3"/>
  <c r="H18" i="3"/>
  <c r="H17" i="3"/>
  <c r="H16" i="3"/>
  <c r="H15" i="3"/>
  <c r="H14" i="3"/>
  <c r="H13" i="3"/>
  <c r="H12" i="3"/>
  <c r="F20" i="3"/>
  <c r="F18" i="3"/>
  <c r="F17" i="3"/>
  <c r="F16" i="3"/>
  <c r="F15" i="3"/>
  <c r="F14" i="3"/>
  <c r="F13" i="3"/>
  <c r="F12" i="3"/>
  <c r="D13" i="3"/>
  <c r="D14" i="3"/>
  <c r="D15" i="3"/>
  <c r="D16" i="3"/>
  <c r="D17" i="3"/>
  <c r="D18" i="3"/>
  <c r="D20" i="3"/>
  <c r="D12" i="3"/>
  <c r="P21" i="3"/>
  <c r="K21" i="3" l="1"/>
  <c r="I21" i="3"/>
  <c r="K22" i="2"/>
  <c r="M22" i="2" s="1"/>
  <c r="K67" i="2"/>
  <c r="M67" i="2" s="1"/>
  <c r="K68" i="2"/>
  <c r="M68" i="2" s="1"/>
  <c r="K71" i="2"/>
  <c r="M71" i="2" s="1"/>
  <c r="K74" i="2"/>
  <c r="M74" i="2" s="1"/>
  <c r="K75" i="2"/>
  <c r="M75" i="2" s="1"/>
  <c r="I18" i="2"/>
  <c r="N22" i="2"/>
  <c r="I26" i="2"/>
  <c r="L26" i="2" s="1"/>
  <c r="I27" i="2"/>
  <c r="I41" i="2"/>
  <c r="L41" i="2" s="1"/>
  <c r="I44" i="2"/>
  <c r="L44" i="2" s="1"/>
  <c r="I43" i="2"/>
  <c r="I46" i="2"/>
  <c r="L46" i="2" s="1"/>
  <c r="L47" i="2"/>
  <c r="L48" i="2"/>
  <c r="L50" i="2"/>
  <c r="L51" i="2"/>
  <c r="I55" i="2"/>
  <c r="L55" i="2" s="1"/>
  <c r="I61" i="2"/>
  <c r="L61" i="2" s="1"/>
  <c r="I63" i="2"/>
  <c r="I64" i="2"/>
  <c r="L64" i="2" s="1"/>
  <c r="I65" i="2"/>
  <c r="L65" i="2" s="1"/>
  <c r="I29" i="2"/>
  <c r="I30" i="2"/>
  <c r="L30" i="2" s="1"/>
  <c r="I31" i="2"/>
  <c r="L31" i="2" s="1"/>
  <c r="I32" i="2"/>
  <c r="I33" i="2"/>
  <c r="I34" i="2"/>
  <c r="L34" i="2" s="1"/>
  <c r="I39" i="2"/>
  <c r="L39" i="2" s="1"/>
  <c r="I67" i="2"/>
  <c r="I68" i="2"/>
  <c r="N68" i="2" s="1"/>
  <c r="I71" i="2"/>
  <c r="N71" i="2" s="1"/>
  <c r="I74" i="2"/>
  <c r="N74" i="2" s="1"/>
  <c r="I75" i="2"/>
  <c r="N75" i="2" s="1"/>
  <c r="K18" i="2" l="1"/>
  <c r="M18" i="2" s="1"/>
  <c r="L63" i="2"/>
  <c r="N63" i="2" s="1"/>
  <c r="L33" i="2"/>
  <c r="K33" i="2" s="1"/>
  <c r="M33" i="2" s="1"/>
  <c r="L29" i="2"/>
  <c r="K29" i="2" s="1"/>
  <c r="M29" i="2" s="1"/>
  <c r="L27" i="2"/>
  <c r="K27" i="2" s="1"/>
  <c r="M27" i="2" s="1"/>
  <c r="L32" i="2"/>
  <c r="N32" i="2" s="1"/>
  <c r="L49" i="2"/>
  <c r="K49" i="2" s="1"/>
  <c r="M49" i="2" s="1"/>
  <c r="L43" i="2"/>
  <c r="K43" i="2" s="1"/>
  <c r="M43" i="2" s="1"/>
  <c r="I23" i="2"/>
  <c r="K39" i="2"/>
  <c r="M39" i="2" s="1"/>
  <c r="K55" i="2"/>
  <c r="M55" i="2" s="1"/>
  <c r="I54" i="2"/>
  <c r="K44" i="2"/>
  <c r="M44" i="2" s="1"/>
  <c r="I62" i="2"/>
  <c r="I66" i="2"/>
  <c r="N67" i="2"/>
  <c r="K31" i="2"/>
  <c r="M31" i="2" s="1"/>
  <c r="K64" i="2"/>
  <c r="M64" i="2" s="1"/>
  <c r="K48" i="2"/>
  <c r="M48" i="2" s="1"/>
  <c r="I28" i="2"/>
  <c r="I45" i="2"/>
  <c r="K65" i="2"/>
  <c r="M65" i="2" s="1"/>
  <c r="K51" i="2"/>
  <c r="M51" i="2" s="1"/>
  <c r="K47" i="2"/>
  <c r="M47" i="2" s="1"/>
  <c r="K26" i="2"/>
  <c r="M26" i="2" s="1"/>
  <c r="I40" i="2"/>
  <c r="K34" i="2"/>
  <c r="M34" i="2" s="1"/>
  <c r="K30" i="2"/>
  <c r="M30" i="2" s="1"/>
  <c r="K61" i="2"/>
  <c r="M61" i="2" s="1"/>
  <c r="K50" i="2"/>
  <c r="M50" i="2" s="1"/>
  <c r="K46" i="2"/>
  <c r="M46" i="2" s="1"/>
  <c r="K41" i="2"/>
  <c r="M41" i="2" s="1"/>
  <c r="G66" i="2"/>
  <c r="G62" i="2"/>
  <c r="K63" i="2" l="1"/>
  <c r="M63" i="2" s="1"/>
  <c r="N18" i="2"/>
  <c r="N49" i="2"/>
  <c r="N33" i="2"/>
  <c r="N29" i="2"/>
  <c r="N43" i="2"/>
  <c r="K32" i="2"/>
  <c r="M32" i="2" s="1"/>
  <c r="N27" i="2"/>
  <c r="N47" i="2"/>
  <c r="N51" i="2"/>
  <c r="N61" i="2"/>
  <c r="N41" i="2"/>
  <c r="N44" i="2"/>
  <c r="N39" i="2"/>
  <c r="N46" i="2"/>
  <c r="N55" i="2"/>
  <c r="N34" i="2"/>
  <c r="N65" i="2"/>
  <c r="N48" i="2"/>
  <c r="N31" i="2"/>
  <c r="N26" i="2"/>
  <c r="N30" i="2"/>
  <c r="N64" i="2"/>
  <c r="N50" i="2"/>
  <c r="G17" i="2"/>
  <c r="G48" i="2"/>
  <c r="G47" i="2"/>
  <c r="I17" i="2" l="1"/>
  <c r="L17" i="2" s="1"/>
  <c r="I16" i="2" l="1"/>
  <c r="I76" i="2" s="1"/>
  <c r="F21" i="3"/>
  <c r="H21" i="3"/>
  <c r="N21" i="3"/>
  <c r="K17" i="2" l="1"/>
  <c r="M17" i="2" s="1"/>
  <c r="L77" i="2"/>
  <c r="N17" i="2"/>
  <c r="J72" i="2" l="1"/>
  <c r="J73" i="2"/>
  <c r="J69" i="2"/>
  <c r="J70" i="2"/>
  <c r="J42" i="2"/>
  <c r="J52" i="2"/>
  <c r="J57" i="2"/>
  <c r="J59" i="2"/>
  <c r="J53" i="2"/>
  <c r="J56" i="2"/>
  <c r="J60" i="2"/>
  <c r="J58" i="2"/>
  <c r="J37" i="2"/>
  <c r="J36" i="2"/>
  <c r="J38" i="2"/>
  <c r="J35" i="2"/>
  <c r="J24" i="2"/>
  <c r="J25" i="2"/>
  <c r="J21" i="2"/>
  <c r="J16" i="2"/>
  <c r="J20" i="2"/>
  <c r="J17" i="2"/>
  <c r="J19" i="2"/>
  <c r="N77" i="2"/>
  <c r="J75" i="2"/>
  <c r="J71" i="2"/>
  <c r="J67" i="2"/>
  <c r="J74" i="2"/>
  <c r="J68" i="2"/>
  <c r="J43" i="2"/>
  <c r="J34" i="2"/>
  <c r="J27" i="2"/>
  <c r="J30" i="2"/>
  <c r="J33" i="2"/>
  <c r="J49" i="2"/>
  <c r="J31" i="2"/>
  <c r="J47" i="2"/>
  <c r="J64" i="2"/>
  <c r="J54" i="2"/>
  <c r="J50" i="2"/>
  <c r="J32" i="2"/>
  <c r="J61" i="2"/>
  <c r="J29" i="2"/>
  <c r="J45" i="2"/>
  <c r="J65" i="2"/>
  <c r="J44" i="2"/>
  <c r="J41" i="2"/>
  <c r="J22" i="2"/>
  <c r="J46" i="2"/>
  <c r="J63" i="2"/>
  <c r="J40" i="2"/>
  <c r="J66" i="2"/>
  <c r="J62" i="2"/>
  <c r="J26" i="2"/>
  <c r="J48" i="2"/>
  <c r="J55" i="2"/>
  <c r="J23" i="2"/>
  <c r="J39" i="2"/>
  <c r="J51" i="2"/>
  <c r="J18" i="2"/>
  <c r="J28" i="2"/>
  <c r="O21" i="3" l="1"/>
  <c r="G21" i="3"/>
  <c r="E21" i="3"/>
  <c r="M21" i="3"/>
  <c r="D21" i="3"/>
  <c r="D22" i="3" s="1"/>
  <c r="F22" i="3" s="1"/>
  <c r="E22" i="3" l="1"/>
  <c r="H22" i="3"/>
  <c r="J22" i="3" s="1"/>
  <c r="L22" i="3" s="1"/>
  <c r="N22" i="3" s="1"/>
  <c r="C21" i="3"/>
  <c r="C22" i="3" s="1"/>
  <c r="I22" i="3" l="1"/>
  <c r="K22" i="3"/>
  <c r="G22" i="3"/>
  <c r="M22" i="3" l="1"/>
</calcChain>
</file>

<file path=xl/sharedStrings.xml><?xml version="1.0" encoding="utf-8"?>
<sst xmlns="http://schemas.openxmlformats.org/spreadsheetml/2006/main" count="698" uniqueCount="323">
  <si>
    <t>PLANILHA ORÇAMENTO BASE  -  VALORES MÁXIMOS</t>
  </si>
  <si>
    <t>Obra: PAVIMENTAÇÃO DE TRECHO RUA CAMPINA DOS MAIAS TRECHO 3 (1496,91m) , PIÊN-PR</t>
  </si>
  <si>
    <t>BDI: 21,71% - já incorporado aos preços unitários (ver composição do BDI)</t>
  </si>
  <si>
    <t>ENCARGOS SOCIAIS SOBRE PREÇOS DA MÃO-DE-OBRA: 141,67%(HORA)</t>
  </si>
  <si>
    <t>Data Base: JAN/2021</t>
  </si>
  <si>
    <t>Fontes de referência: Planilhas DER/PR - SEM DESONARAÇÃO, ORÇACIVIL, SEIL, ORSE, SINAPI, DAER/RS, PM CURITIBA</t>
  </si>
  <si>
    <t>ITEM</t>
  </si>
  <si>
    <t>DESCRIÇÃO DO ITEM</t>
  </si>
  <si>
    <t>UNID</t>
  </si>
  <si>
    <t>QTDE</t>
  </si>
  <si>
    <t>TOTAL UNIT</t>
  </si>
  <si>
    <t>R$ UNIT</t>
  </si>
  <si>
    <t>TOTAL</t>
  </si>
  <si>
    <t>(%)</t>
  </si>
  <si>
    <t>R$ unit mão de obra</t>
  </si>
  <si>
    <t>Total mão de obra</t>
  </si>
  <si>
    <t>R$ unit material &amp; equipamentos</t>
  </si>
  <si>
    <t>Total material &amp; equipamentos</t>
  </si>
  <si>
    <t>FONTE REFERÊNCIA</t>
  </si>
  <si>
    <t>CÓDIGO REFERÊNCIA</t>
  </si>
  <si>
    <t>COMPLEMENTAÇÃO DA DESCRIÇÃO</t>
  </si>
  <si>
    <t>OBSERVAÇÕES</t>
  </si>
  <si>
    <t>SERVIÇOS PRELIMINARES E APOIO</t>
  </si>
  <si>
    <t xml:space="preserve">     </t>
  </si>
  <si>
    <t>1.1</t>
  </si>
  <si>
    <t>Placa de obra tipo banner, 4,00x2,00 m, em quadro de metalon 20x20 mm e lona 360G, com impressão digital, fixada em estrutura de madeira.</t>
  </si>
  <si>
    <t>un</t>
  </si>
  <si>
    <t>Orçacivil</t>
  </si>
  <si>
    <t>74209/1</t>
  </si>
  <si>
    <t>Colocada em local a ser definido pela fiscalização</t>
  </si>
  <si>
    <t>1.2</t>
  </si>
  <si>
    <t>Remoção e recolocação de cercas de arame</t>
  </si>
  <si>
    <t>m</t>
  </si>
  <si>
    <t>DER-PR</t>
  </si>
  <si>
    <t>840000A</t>
  </si>
  <si>
    <t>Reaproveitamento do material desmontado</t>
  </si>
  <si>
    <t>1.3</t>
  </si>
  <si>
    <t>Remoção de Calçada de Concreto, Piso e Cimentado</t>
  </si>
  <si>
    <t>m²</t>
  </si>
  <si>
    <t>COMP-01</t>
  </si>
  <si>
    <t>Conforme indicado em peças gráficas do projeto</t>
  </si>
  <si>
    <t>1.4</t>
  </si>
  <si>
    <t>Destocamento árvores diam. até 30cm</t>
  </si>
  <si>
    <t>1.5</t>
  </si>
  <si>
    <t>Demolição de alvenaria 1/2 vez</t>
  </si>
  <si>
    <t>PM CURITIBA</t>
  </si>
  <si>
    <t>DEM-010</t>
  </si>
  <si>
    <t>1.6</t>
  </si>
  <si>
    <t>Serviços topográficos para pavimentação</t>
  </si>
  <si>
    <t>COMP-02</t>
  </si>
  <si>
    <t>Todos os serviços topográficos, incluindo levantamento do executado (asbuilt)</t>
  </si>
  <si>
    <t>TERRAPLENAGEM</t>
  </si>
  <si>
    <t>2.1</t>
  </si>
  <si>
    <t>Desmatamento e limpeza diam. até 30cm</t>
  </si>
  <si>
    <t>2.2</t>
  </si>
  <si>
    <t>Escavação e carga mat. jazida 1a. cat./sem transporte</t>
  </si>
  <si>
    <t>m³</t>
  </si>
  <si>
    <t>520100A</t>
  </si>
  <si>
    <t>2.3</t>
  </si>
  <si>
    <t>Escavação, Carga e Transp. de jazida 1ª Cat.</t>
  </si>
  <si>
    <t>520100B</t>
  </si>
  <si>
    <t>2.4</t>
  </si>
  <si>
    <t>Espalhamento e conformação de bota-fora</t>
  </si>
  <si>
    <t>Local do bota-fora a ser definido pela fiscalização</t>
  </si>
  <si>
    <t>DRENAGEM</t>
  </si>
  <si>
    <t>3.1</t>
  </si>
  <si>
    <t>Escavação de Bueiros em 1ª Categoria</t>
  </si>
  <si>
    <t>3.2</t>
  </si>
  <si>
    <t>Reaterro e apiloamento mecânico</t>
  </si>
  <si>
    <t>601200A</t>
  </si>
  <si>
    <t>Reaterro com material da escavação e compactação com sapo mecânico</t>
  </si>
  <si>
    <t>3.3</t>
  </si>
  <si>
    <t>Lastro de Brita</t>
  </si>
  <si>
    <t>603900G</t>
  </si>
  <si>
    <t>Lastro de 10cm sob a tubulação apenas</t>
  </si>
  <si>
    <t>3.4</t>
  </si>
  <si>
    <t>Boca (Ala) de BSTC ø 1,00 m</t>
  </si>
  <si>
    <t>Conforme projeto de drenagem e especificações DER-PR</t>
  </si>
  <si>
    <t>3.5</t>
  </si>
  <si>
    <t>Boca (Ala) de BDTC ø 1,00 m</t>
  </si>
  <si>
    <t>3.6</t>
  </si>
  <si>
    <t>Corpo de BSTC ø 0,40 Sem Berço c/ Armação Símples CA-1</t>
  </si>
  <si>
    <t>610400C</t>
  </si>
  <si>
    <t>3.7</t>
  </si>
  <si>
    <t>Corpo de BSTC ø 0,60 Sem Berço c/ Armação Símples CA-1</t>
  </si>
  <si>
    <t>610600D</t>
  </si>
  <si>
    <t>3.8</t>
  </si>
  <si>
    <t>Corpo de BSTC ø 1,00 Sem Berço c/ Armação Símples CA-1</t>
  </si>
  <si>
    <t>611000B</t>
  </si>
  <si>
    <t>3.9</t>
  </si>
  <si>
    <t>Corpo de BDTC 1,00m sem berço</t>
  </si>
  <si>
    <t>3.10</t>
  </si>
  <si>
    <t>Caixa Coletora Combinada com Tampa e Grelha de Concreto</t>
  </si>
  <si>
    <t>COMP-03</t>
  </si>
  <si>
    <t>3.11</t>
  </si>
  <si>
    <t>Caixa de Ligação e Passagem - CLP 01 - areia e brita comerciais</t>
  </si>
  <si>
    <t>SICRO</t>
  </si>
  <si>
    <t>BASE / SUB-BASE</t>
  </si>
  <si>
    <t>4.1</t>
  </si>
  <si>
    <t>Aterro c/ mat. do canteiro (escav 1ª CAT+transp+compact)</t>
  </si>
  <si>
    <t>520100C</t>
  </si>
  <si>
    <t>Aterro com material de escavação da pista de rolamento</t>
  </si>
  <si>
    <t>4.2</t>
  </si>
  <si>
    <t>Regularização compac.subleito 100% PN</t>
  </si>
  <si>
    <t>511100A</t>
  </si>
  <si>
    <t>Conforme especificação DER-PR (caminhão pipa, motoniveladora e rolo pé de carneiro)</t>
  </si>
  <si>
    <t>4.3</t>
  </si>
  <si>
    <t>Macadame seco britado preenchido c/pó de pedra</t>
  </si>
  <si>
    <t>Camada de 18cm (pista) para sub-base, seguir granulometria e aplicação especificações DER-PR</t>
  </si>
  <si>
    <t>4.4</t>
  </si>
  <si>
    <t>Brita Graduada</t>
  </si>
  <si>
    <t>531000A</t>
  </si>
  <si>
    <t>Camada de 15cm (pista) para base, seguir granulometria e aplicação especificações DER-PR</t>
  </si>
  <si>
    <t>REVESTIMENTO</t>
  </si>
  <si>
    <t>5.1</t>
  </si>
  <si>
    <t>Imprimação com emulsão EAI - exclusive emulsão</t>
  </si>
  <si>
    <t>560100B</t>
  </si>
  <si>
    <t>Aplicar EAI conforme especificações e aguardar cura mínima de 24h</t>
  </si>
  <si>
    <t>5.2</t>
  </si>
  <si>
    <t>Fornecimento de emulsão EAI - imprimação</t>
  </si>
  <si>
    <t>ton</t>
  </si>
  <si>
    <t>DER-PR mat</t>
  </si>
  <si>
    <t>589190A</t>
  </si>
  <si>
    <t>5.3</t>
  </si>
  <si>
    <t>Pintura de ligação com RR-1C - exclusive emulsão</t>
  </si>
  <si>
    <t>561100A</t>
  </si>
  <si>
    <t>Aplicar conforme especificações DER-PR</t>
  </si>
  <si>
    <t>5.4</t>
  </si>
  <si>
    <t>Fornecimento de emulsão RR-1C - pintura de ligação</t>
  </si>
  <si>
    <t>589420B</t>
  </si>
  <si>
    <t>5.5</t>
  </si>
  <si>
    <t>CBUQ - CAPA Traço 1 (Quantidade menor que 10000 toneladas)</t>
  </si>
  <si>
    <t>570000B</t>
  </si>
  <si>
    <t>Camadas de 5cm (pista), seguir granulometria e aplicação especificações DER-PR</t>
  </si>
  <si>
    <t>5.6</t>
  </si>
  <si>
    <t>Fornecimento de CAP - CBUQ (Quantidade menor que 10000 toneladas)</t>
  </si>
  <si>
    <t>589000I</t>
  </si>
  <si>
    <t>MEIO-FIO SARJETA</t>
  </si>
  <si>
    <t>6.1</t>
  </si>
  <si>
    <t>Meio-Fio com Sarjeta DER - Tipo 2 - (0,042 m3) - Pré-Moldado</t>
  </si>
  <si>
    <t>SERVIÇOS DE URBANIZAÇÃO</t>
  </si>
  <si>
    <t>7.1</t>
  </si>
  <si>
    <t>603900C</t>
  </si>
  <si>
    <t>Camada de 3cm (calçada), conforme projeto de pavimentação asfáltica</t>
  </si>
  <si>
    <t>7.2</t>
  </si>
  <si>
    <t>Aterro c/ mat. do canteiro (escav 1ª CAT+transp+compact) - Passeio</t>
  </si>
  <si>
    <t>520100E</t>
  </si>
  <si>
    <t>7.3</t>
  </si>
  <si>
    <t>Plantio de Grama em placas</t>
  </si>
  <si>
    <t>SINAPI</t>
  </si>
  <si>
    <t>Faixa de 1,0m em ambos os lados após as calçadas</t>
  </si>
  <si>
    <t>7.4</t>
  </si>
  <si>
    <t>Regularização e Compactação de Subleito para Calçada de Solo Predominantemente Argiloso</t>
  </si>
  <si>
    <t>COMP-04</t>
  </si>
  <si>
    <t>7.5</t>
  </si>
  <si>
    <t>Execução de Piso Tátil Direcional e/ou Alerta em Piso Podotátil de Concreto, Cor Vermelha de 40x40cm espessura 2,5cm</t>
  </si>
  <si>
    <t>COMP-05</t>
  </si>
  <si>
    <t>Conforme projeto de pavimentação asfáltica</t>
  </si>
  <si>
    <t>7.6</t>
  </si>
  <si>
    <t>Corte, Dobra de Aço para Rampa de Acesso ao Lote, Incluso Material (calçada com largura = 1,5m)</t>
  </si>
  <si>
    <t>COMP-06</t>
  </si>
  <si>
    <t>7.7</t>
  </si>
  <si>
    <t>Execução de passeio (Calçada) ou piso de concreto com concreto moldado in loco, usinado, acabamento convencional, não armado (e = 7,00cm)</t>
  </si>
  <si>
    <t>SINALIZAÇÃO DE TRÂNSITO</t>
  </si>
  <si>
    <t>8.1</t>
  </si>
  <si>
    <t>Placa sinalização refletiva - SEM SUPORTE</t>
  </si>
  <si>
    <t>820000A</t>
  </si>
  <si>
    <t>Conforme projeto de sinalização</t>
  </si>
  <si>
    <t>8.2</t>
  </si>
  <si>
    <t>Faixa de Sinalização Horizontal c/tinta resina acrílica base água</t>
  </si>
  <si>
    <t>8.3</t>
  </si>
  <si>
    <t>Suporte metál.galv.fogo d=2,5" c/tampa e aletas anti-giro h=3,50m</t>
  </si>
  <si>
    <t>ENSAIOS E CONTROLE TECNOLÓGICOS
(Os custos com mobilização e desmobilização de equipe e equipamentos para a extração de amostras para os ensaios tecnológicos, exceto da capa asfáltica, serão de responsabilidade da empresa executora da obra)</t>
  </si>
  <si>
    <t>9.1</t>
  </si>
  <si>
    <t>Ensaio de Massa Específica - In Situ - Método Frasco de Areia (Grau de Compactação) - Regularização e Compactação do Subleito</t>
  </si>
  <si>
    <t>DAER/RS</t>
  </si>
  <si>
    <t>09.03.01</t>
  </si>
  <si>
    <t>Conforme normas e especificações</t>
  </si>
  <si>
    <t>9.2</t>
  </si>
  <si>
    <t>Ensaio de Massa Específica - In Situ - Método Frasco de Areia (Grau de Compactação) - Sub-base e Base</t>
  </si>
  <si>
    <t>9.3</t>
  </si>
  <si>
    <t>Ensaio de Determinação da Taxa de Espalhamento do Agregado</t>
  </si>
  <si>
    <t>SEIL/2016</t>
  </si>
  <si>
    <t>74022/50</t>
  </si>
  <si>
    <t>9.4</t>
  </si>
  <si>
    <t>Ensaio de Percentagem de Betume - Misturas Betuminosas</t>
  </si>
  <si>
    <t>09.04.04</t>
  </si>
  <si>
    <t>9.5</t>
  </si>
  <si>
    <t>Ensaio de Controle do Grau de Compactação da Mistura Asfáltica</t>
  </si>
  <si>
    <t>74022/53</t>
  </si>
  <si>
    <t>9.6</t>
  </si>
  <si>
    <t>Ensaio de Densidade do Material Betuminoso</t>
  </si>
  <si>
    <t>74022/56</t>
  </si>
  <si>
    <t>9.7</t>
  </si>
  <si>
    <t>Ensaio de Tração por Compressão Diametral - Misturas Betuminosas</t>
  </si>
  <si>
    <t>74022/55</t>
  </si>
  <si>
    <t>9.8</t>
  </si>
  <si>
    <t>Extração de Corpo de Prova de Concreto Asfáltico com Sonda Rotativa</t>
  </si>
  <si>
    <t>09.04.01</t>
  </si>
  <si>
    <t>9.9</t>
  </si>
  <si>
    <t>Mobilização e Desmobilização de Equipamento e Equipe para Extração de Corpos de Prova da Capa Asfáltica</t>
  </si>
  <si>
    <t>gb</t>
  </si>
  <si>
    <t>09.05.01</t>
  </si>
  <si>
    <t>TOTAL DO ORÇAMENTO</t>
  </si>
  <si>
    <t>TOTAL MÃO DE OBRA</t>
  </si>
  <si>
    <t>TOTAL MATERIAL &amp; EQUIPAMENTOS</t>
  </si>
  <si>
    <t>Piên, 12 de Janeiro 2022.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</si>
  <si>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</si>
  <si>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</si>
  <si>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</si>
  <si>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</si>
  <si>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</si>
  <si>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</si>
  <si>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Medição 05</t>
  </si>
  <si>
    <t>Medição 06</t>
  </si>
  <si>
    <t>FINAL</t>
  </si>
  <si>
    <t>FÍSICO (%)</t>
  </si>
  <si>
    <t>FINANC (R$)</t>
  </si>
  <si>
    <t>ENSAIOS E CONTROLE TECNOLÓGICOS</t>
  </si>
  <si>
    <t>TOTAL POR MEDIÇÃO</t>
  </si>
  <si>
    <t>TOTAL ACUMULADO POR MEDIÇÃO</t>
  </si>
  <si>
    <t>BDI - ACÓRDÃO Nº 2622/2013 – TCU
PAVIMENTAÇÃO</t>
  </si>
  <si>
    <t>IMPOSTOS</t>
  </si>
  <si>
    <t>ISS =</t>
  </si>
  <si>
    <t>PIS =</t>
  </si>
  <si>
    <t xml:space="preserve"> </t>
  </si>
  <si>
    <t>COFINS =</t>
  </si>
  <si>
    <t>CPMF =</t>
  </si>
  <si>
    <t>TOTAL =</t>
  </si>
  <si>
    <t>TIPO DE SERVIÇO</t>
  </si>
  <si>
    <t>OBRAS</t>
  </si>
  <si>
    <t>MATERIAIS</t>
  </si>
  <si>
    <t/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</si>
  <si>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</si>
  <si>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</si>
  <si>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</si>
  <si>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</si>
  <si>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</si>
  <si>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</si>
  <si>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</si>
  <si>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</si>
  <si>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</si>
  <si>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</si>
  <si>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</si>
  <si>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</si>
  <si>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%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</si>
  <si>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</si>
  <si>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</si>
  <si>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</si>
  <si>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</si>
  <si>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</si>
  <si>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</si>
  <si>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</si>
  <si>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</si>
  <si>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</si>
  <si>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</si>
  <si>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</si>
  <si>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</si>
  <si>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</si>
  <si>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</si>
  <si>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</si>
  <si>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</si>
  <si>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</si>
  <si>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</si>
  <si>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</si>
  <si>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</si>
  <si>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</si>
  <si>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</si>
  <si>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COMP-01 - REMOÇÃO DE CALÇADA DE CONCRETO, PISO E CIMENTADO</t>
  </si>
  <si>
    <t>A - Equipamento</t>
  </si>
  <si>
    <t>Quantidade</t>
  </si>
  <si>
    <t>Utilização</t>
  </si>
  <si>
    <t>Custo Operacional</t>
  </si>
  <si>
    <t>Custo Horário</t>
  </si>
  <si>
    <t>Código</t>
  </si>
  <si>
    <t>Descrição</t>
  </si>
  <si>
    <t>Operativa</t>
  </si>
  <si>
    <t>Impro.</t>
  </si>
  <si>
    <t>Retroescavadeira 580N média</t>
  </si>
  <si>
    <t>Custo Horário de Equipamentos</t>
  </si>
  <si>
    <t>B - Mão de Obra</t>
  </si>
  <si>
    <t>Salário</t>
  </si>
  <si>
    <t>Servente</t>
  </si>
  <si>
    <t>H</t>
  </si>
  <si>
    <t>Custo Horário da Mão de Obra</t>
  </si>
  <si>
    <t>Adc. M. O. - Ferramentas: (0,00%)</t>
  </si>
  <si>
    <t>Custo Unitário de Execução</t>
  </si>
  <si>
    <t>C - Atividades Auxiliares</t>
  </si>
  <si>
    <t>Unidade</t>
  </si>
  <si>
    <t>Preço Unitário</t>
  </si>
  <si>
    <t>Custo Unitário</t>
  </si>
  <si>
    <t>Custo Total das Atividades</t>
  </si>
  <si>
    <t>Custo Unitário Direto Total</t>
  </si>
  <si>
    <t>COMP-02 - SERVIÇOS TOPOGRÁFICOS PARA PAVIMENTAÇÃO</t>
  </si>
  <si>
    <t>Topógrafo</t>
  </si>
  <si>
    <t>Ferro redondo CA-50 6,3mm</t>
  </si>
  <si>
    <t>Kg</t>
  </si>
  <si>
    <t>LOCACAO DE TEODOLITO ELETRONICO, PRECISAO ANGULAR DE 5 A 7 SEGUNDOS, UNCLUINDO TRIPE</t>
  </si>
  <si>
    <t>h</t>
  </si>
  <si>
    <t>COMP-03 - CAIXA COLETORA COMBINADA COM TAMPA E GRELHA DE CONCRETO</t>
  </si>
  <si>
    <t>Pedreiro</t>
  </si>
  <si>
    <t>Bloco concreto estrutural 19x19x39cm</t>
  </si>
  <si>
    <t>UNID.</t>
  </si>
  <si>
    <t>KG</t>
  </si>
  <si>
    <t>Arame recozido nº 18</t>
  </si>
  <si>
    <t>Areia</t>
  </si>
  <si>
    <t>M³</t>
  </si>
  <si>
    <t>Cimento Portland (saco de 50kg)</t>
  </si>
  <si>
    <t>Pedra britada (comercial)</t>
  </si>
  <si>
    <t>Pregos 17 x 27 / 18 x 27</t>
  </si>
  <si>
    <t>Madeira pinho 2,5 x 8 cm</t>
  </si>
  <si>
    <t>Observações: Elaborado de acordo com as especificações DNER-ES-286  -  Os valores indicados acima não contém BDI.</t>
  </si>
  <si>
    <t>COMP-04 - REGULARIZAÇÃO E COMPACTAÇÃO DE SUBLEITO PARA CALÇADA DE SOLO  PREDOMINANTEMENTE ARGILOSO</t>
  </si>
  <si>
    <t>Caminhão pipa 6000 l</t>
  </si>
  <si>
    <t>Compactador manual solos gasolina</t>
  </si>
  <si>
    <t>COMP-05 - EXECUÇÃO DE PISO TÁTIL DIRECIONAL E/OU ALERTA EM PPISO PODOTATIL DE CONCRETO, COR VERMELHA DE 40 X 40 CM, ESPESSURA 2,5 CM</t>
  </si>
  <si>
    <t>Serra corte concreto/asfalto GS-3</t>
  </si>
  <si>
    <t>Calceteiro</t>
  </si>
  <si>
    <t>36178</t>
  </si>
  <si>
    <t>PISO PODOTATIL DE CONCRETO - DIRECIONAL E ALERTA, 40 X 40 X 2,5 CM</t>
  </si>
  <si>
    <t>COMP-06 - CORTE, DOBRA DE ACO PARA RAMPA DE ACESSO AO LOTE, INCLUSO MATERIAL.(calçadas c/ Largura = 1,5m)</t>
  </si>
  <si>
    <t>Adc. M. O. - Ferramentas: (5,51 %)</t>
  </si>
  <si>
    <t>Ferro redondo CA-50 10,0mm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</si>
</sst>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(* #,##0.00000000_);_(* \(#,##0.00000000\);_(* &quot;-&quot;??_);_(@_)"/>
    <numFmt numFmtId="167" formatCode="0.0%"/>
    <numFmt numFmtId="168" formatCode="&quot;R$&quot;\ #,##0.00"/>
    <numFmt numFmtId="169" formatCode="#,##0.00000"/>
    <numFmt numFmtId="170" formatCode="#,##0.000"/>
    <numFmt numFmtId="171" formatCode="#,##0.0000"/>
    <numFmt numFmtId="172" formatCode="0.000"/>
  </numFmts>
  <fonts count="3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6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  <font>
      <sz val="8"/>
      <name val="MS Sans Serif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15" fillId="0" borderId="0"/>
    <xf numFmtId="43" fontId="15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43" fontId="2" fillId="0" borderId="0" xfId="2" applyFont="1" applyBorder="1" applyAlignment="1">
      <alignment horizontal="right" vertical="center"/>
    </xf>
    <xf numFmtId="43" fontId="2" fillId="0" borderId="0" xfId="2" applyFont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43" fontId="3" fillId="0" borderId="0" xfId="2" applyFont="1" applyBorder="1" applyAlignment="1">
      <alignment horizontal="right" vertical="center"/>
    </xf>
    <xf numFmtId="43" fontId="2" fillId="0" borderId="0" xfId="2" applyFont="1" applyFill="1" applyBorder="1" applyAlignment="1">
      <alignment horizontal="right" vertical="center"/>
    </xf>
    <xf numFmtId="43" fontId="2" fillId="0" borderId="0" xfId="2" applyFont="1" applyFill="1" applyBorder="1" applyAlignmen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43" fontId="2" fillId="0" borderId="0" xfId="2" applyFont="1" applyBorder="1" applyAlignment="1">
      <alignment horizontal="right" vertical="center" wrapText="1"/>
    </xf>
    <xf numFmtId="43" fontId="2" fillId="0" borderId="0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2" borderId="0" xfId="1" applyFont="1" applyFill="1" applyAlignment="1">
      <alignment horizontal="center" vertical="center" wrapText="1" shrinkToFit="1"/>
    </xf>
    <xf numFmtId="43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43" fontId="3" fillId="2" borderId="0" xfId="2" applyFont="1" applyFill="1" applyBorder="1" applyAlignment="1">
      <alignment horizontal="center" vertical="center" wrapText="1" shrinkToFit="1"/>
    </xf>
    <xf numFmtId="43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Border="1" applyAlignment="1">
      <alignment horizontal="right" vertical="center" wrapText="1" shrinkToFit="1"/>
    </xf>
    <xf numFmtId="0" fontId="4" fillId="0" borderId="6" xfId="1" applyFont="1" applyBorder="1" applyAlignment="1">
      <alignment horizontal="left" vertical="center" wrapText="1" shrinkToFit="1"/>
    </xf>
    <xf numFmtId="43" fontId="4" fillId="0" borderId="6" xfId="2" applyFont="1" applyFill="1" applyBorder="1" applyAlignment="1">
      <alignment horizontal="right" vertical="center" wrapText="1" shrinkToFit="1"/>
    </xf>
    <xf numFmtId="43" fontId="4" fillId="0" borderId="7" xfId="2" applyFont="1" applyFill="1" applyBorder="1" applyAlignment="1">
      <alignment horizontal="right" vertical="center" wrapText="1" shrinkToFit="1"/>
    </xf>
    <xf numFmtId="43" fontId="4" fillId="0" borderId="6" xfId="2" applyFont="1" applyFill="1" applyBorder="1" applyAlignment="1">
      <alignment horizontal="center" vertical="center" wrapText="1" shrinkToFit="1"/>
    </xf>
    <xf numFmtId="43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3" fontId="5" fillId="0" borderId="0" xfId="2" applyFont="1" applyBorder="1" applyAlignment="1">
      <alignment vertical="center"/>
    </xf>
    <xf numFmtId="0" fontId="4" fillId="0" borderId="6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43" fontId="6" fillId="0" borderId="6" xfId="2" applyFont="1" applyBorder="1" applyAlignment="1">
      <alignment horizontal="right" vertical="center" wrapText="1" shrinkToFit="1"/>
    </xf>
    <xf numFmtId="43" fontId="7" fillId="0" borderId="7" xfId="2" applyFont="1" applyBorder="1" applyAlignment="1">
      <alignment horizontal="right" vertical="center" wrapText="1" shrinkToFit="1"/>
    </xf>
    <xf numFmtId="43" fontId="6" fillId="0" borderId="6" xfId="2" applyFont="1" applyBorder="1" applyAlignment="1">
      <alignment horizontal="center" vertical="center" wrapText="1" shrinkToFit="1"/>
    </xf>
    <xf numFmtId="43" fontId="7" fillId="0" borderId="8" xfId="2" applyFont="1" applyBorder="1" applyAlignment="1">
      <alignment horizontal="right" vertical="center" wrapText="1" shrinkToFit="1"/>
    </xf>
    <xf numFmtId="43" fontId="6" fillId="0" borderId="0" xfId="2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43" fontId="4" fillId="0" borderId="0" xfId="2" applyFont="1" applyBorder="1" applyAlignment="1">
      <alignment horizontal="right" vertical="center"/>
    </xf>
    <xf numFmtId="43" fontId="5" fillId="0" borderId="0" xfId="2" applyFont="1" applyBorder="1" applyAlignment="1">
      <alignment horizontal="right" vertical="center" wrapText="1"/>
    </xf>
    <xf numFmtId="43" fontId="5" fillId="0" borderId="0" xfId="2" applyFont="1" applyBorder="1" applyAlignment="1">
      <alignment horizontal="center" vertical="center"/>
    </xf>
    <xf numFmtId="43" fontId="5" fillId="0" borderId="0" xfId="2" applyFont="1" applyBorder="1" applyAlignment="1">
      <alignment horizontal="right" vertical="center"/>
    </xf>
    <xf numFmtId="43" fontId="8" fillId="0" borderId="0" xfId="2" applyFont="1" applyBorder="1" applyAlignment="1">
      <alignment horizontal="right" vertical="center"/>
    </xf>
    <xf numFmtId="43" fontId="9" fillId="0" borderId="0" xfId="2" applyFont="1" applyBorder="1" applyAlignment="1">
      <alignment horizontal="right" vertical="center"/>
    </xf>
    <xf numFmtId="0" fontId="4" fillId="0" borderId="0" xfId="1" applyFont="1" applyAlignment="1">
      <alignment horizontal="left" vertical="center" wrapText="1"/>
    </xf>
    <xf numFmtId="43" fontId="4" fillId="0" borderId="0" xfId="2" applyFont="1" applyBorder="1" applyAlignment="1">
      <alignment horizontal="right" vertical="center" wrapText="1"/>
    </xf>
    <xf numFmtId="0" fontId="10" fillId="0" borderId="0" xfId="1" applyFont="1" applyAlignment="1">
      <alignment horizontal="left" vertical="center"/>
    </xf>
    <xf numFmtId="0" fontId="1" fillId="0" borderId="0" xfId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43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43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9" fontId="12" fillId="2" borderId="11" xfId="3" applyFont="1" applyFill="1" applyBorder="1" applyAlignment="1">
      <alignment horizontal="center" vertical="center"/>
    </xf>
    <xf numFmtId="43" fontId="12" fillId="5" borderId="11" xfId="2" applyFont="1" applyFill="1" applyBorder="1" applyAlignment="1">
      <alignment horizontal="center" vertical="center"/>
    </xf>
    <xf numFmtId="43" fontId="12" fillId="0" borderId="0" xfId="2" applyFont="1" applyAlignment="1">
      <alignment vertical="center"/>
    </xf>
    <xf numFmtId="167" fontId="12" fillId="0" borderId="0" xfId="3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43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43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43" fontId="4" fillId="7" borderId="11" xfId="2" applyFont="1" applyFill="1" applyBorder="1" applyAlignment="1">
      <alignment vertical="center"/>
    </xf>
    <xf numFmtId="43" fontId="1" fillId="0" borderId="0" xfId="1" applyNumberFormat="1" applyAlignment="1">
      <alignment vertical="center"/>
    </xf>
    <xf numFmtId="167" fontId="1" fillId="0" borderId="0" xfId="3" applyNumberFormat="1"/>
    <xf numFmtId="9" fontId="1" fillId="0" borderId="0" xfId="3"/>
    <xf numFmtId="43" fontId="1" fillId="0" borderId="0" xfId="2"/>
    <xf numFmtId="43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43" fontId="1" fillId="0" borderId="0" xfId="2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43" fontId="9" fillId="0" borderId="0" xfId="2" applyFont="1" applyBorder="1" applyAlignment="1">
      <alignment horizontal="center" vertical="center"/>
    </xf>
    <xf numFmtId="0" fontId="5" fillId="4" borderId="0" xfId="1" applyFont="1" applyFill="1" applyAlignment="1">
      <alignment horizontal="center" vertical="center" wrapText="1"/>
    </xf>
    <xf numFmtId="43" fontId="9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2" fillId="8" borderId="0" xfId="1" applyFont="1" applyFill="1" applyAlignment="1">
      <alignment horizontal="center" vertical="center"/>
    </xf>
    <xf numFmtId="0" fontId="2" fillId="8" borderId="0" xfId="1" applyFont="1" applyFill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43" fontId="4" fillId="8" borderId="6" xfId="2" applyFont="1" applyFill="1" applyBorder="1" applyAlignment="1">
      <alignment horizontal="center" vertical="center" wrapText="1" shrinkToFit="1"/>
    </xf>
    <xf numFmtId="43" fontId="4" fillId="8" borderId="6" xfId="2" applyFont="1" applyFill="1" applyBorder="1" applyAlignment="1">
      <alignment horizontal="right" vertical="center" wrapText="1" shrinkToFit="1"/>
    </xf>
    <xf numFmtId="43" fontId="6" fillId="8" borderId="6" xfId="2" applyFont="1" applyFill="1" applyBorder="1" applyAlignment="1">
      <alignment horizontal="center" vertical="center" wrapText="1" shrinkToFit="1"/>
    </xf>
    <xf numFmtId="43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Alignment="1">
      <alignment horizontal="center" vertical="center" wrapText="1" shrinkToFit="1"/>
    </xf>
    <xf numFmtId="17" fontId="3" fillId="0" borderId="0" xfId="1" applyNumberFormat="1" applyFont="1" applyAlignment="1">
      <alignment horizontal="center" vertical="center" wrapText="1" shrinkToFit="1"/>
    </xf>
    <xf numFmtId="0" fontId="1" fillId="0" borderId="6" xfId="1" applyBorder="1" applyAlignment="1">
      <alignment horizontal="left" vertical="center" wrapText="1" shrinkToFit="1"/>
    </xf>
    <xf numFmtId="43" fontId="4" fillId="0" borderId="0" xfId="2" applyFont="1" applyFill="1" applyBorder="1" applyAlignment="1">
      <alignment vertical="center"/>
    </xf>
    <xf numFmtId="9" fontId="4" fillId="0" borderId="0" xfId="17" applyFont="1" applyBorder="1" applyAlignment="1">
      <alignment vertical="center"/>
    </xf>
    <xf numFmtId="0" fontId="1" fillId="0" borderId="6" xfId="1" applyBorder="1" applyAlignment="1">
      <alignment horizontal="right" vertical="center" wrapText="1" shrinkToFit="1"/>
    </xf>
    <xf numFmtId="43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168" fontId="0" fillId="0" borderId="18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/>
    </xf>
    <xf numFmtId="0" fontId="0" fillId="11" borderId="18" xfId="0" applyFill="1" applyBorder="1" applyAlignment="1">
      <alignment horizontal="center"/>
    </xf>
    <xf numFmtId="169" fontId="0" fillId="11" borderId="18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169" fontId="0" fillId="0" borderId="18" xfId="0" applyNumberFormat="1" applyBorder="1" applyAlignment="1">
      <alignment horizontal="center" vertical="center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164" fontId="1" fillId="0" borderId="0" xfId="16" applyFont="1"/>
    <xf numFmtId="0" fontId="23" fillId="0" borderId="0" xfId="20" applyFont="1" applyAlignment="1">
      <alignment vertical="center"/>
    </xf>
    <xf numFmtId="0" fontId="20" fillId="0" borderId="0" xfId="18" applyAlignment="1">
      <alignment vertical="center"/>
    </xf>
    <xf numFmtId="0" fontId="20" fillId="0" borderId="0" xfId="18" applyAlignment="1" applyProtection="1">
      <alignment vertical="center"/>
      <protection locked="0"/>
    </xf>
    <xf numFmtId="0" fontId="20" fillId="0" borderId="0" xfId="18" applyProtection="1">
      <protection locked="0"/>
    </xf>
    <xf numFmtId="2" fontId="25" fillId="0" borderId="38" xfId="18" applyNumberFormat="1" applyFont="1" applyBorder="1" applyAlignment="1">
      <alignment horizontal="right" vertical="center"/>
    </xf>
    <xf numFmtId="2" fontId="25" fillId="0" borderId="39" xfId="18" applyNumberFormat="1" applyFont="1" applyBorder="1" applyAlignment="1">
      <alignment horizontal="center" vertical="center"/>
    </xf>
    <xf numFmtId="0" fontId="26" fillId="0" borderId="0" xfId="18" applyFont="1" applyAlignment="1">
      <alignment vertical="center"/>
    </xf>
    <xf numFmtId="2" fontId="25" fillId="0" borderId="41" xfId="18" applyNumberFormat="1" applyFont="1" applyBorder="1" applyAlignment="1">
      <alignment horizontal="right" vertical="center"/>
    </xf>
    <xf numFmtId="2" fontId="25" fillId="0" borderId="42" xfId="18" applyNumberFormat="1" applyFont="1" applyBorder="1" applyAlignment="1">
      <alignment horizontal="center" vertical="center"/>
    </xf>
    <xf numFmtId="0" fontId="24" fillId="0" borderId="34" xfId="18" applyFont="1" applyBorder="1" applyAlignment="1">
      <alignment horizontal="right" vertical="center"/>
    </xf>
    <xf numFmtId="2" fontId="24" fillId="0" borderId="36" xfId="18" applyNumberFormat="1" applyFont="1" applyBorder="1" applyAlignment="1">
      <alignment horizontal="center" vertical="center"/>
    </xf>
    <xf numFmtId="2" fontId="20" fillId="0" borderId="0" xfId="18" applyNumberFormat="1" applyAlignment="1" applyProtection="1">
      <alignment vertical="center"/>
      <protection locked="0"/>
    </xf>
    <xf numFmtId="0" fontId="24" fillId="0" borderId="44" xfId="18" applyFont="1" applyBorder="1" applyAlignment="1">
      <alignment vertical="center"/>
    </xf>
    <xf numFmtId="2" fontId="25" fillId="0" borderId="20" xfId="18" applyNumberFormat="1" applyFont="1" applyBorder="1" applyAlignment="1">
      <alignment horizontal="center" vertical="center"/>
    </xf>
    <xf numFmtId="2" fontId="25" fillId="0" borderId="45" xfId="18" applyNumberFormat="1" applyFont="1" applyBorder="1" applyAlignment="1">
      <alignment horizontal="center" vertical="center"/>
    </xf>
    <xf numFmtId="0" fontId="20" fillId="0" borderId="0" xfId="18" quotePrefix="1" applyAlignment="1" applyProtection="1">
      <alignment vertical="center"/>
      <protection locked="0"/>
    </xf>
    <xf numFmtId="2" fontId="25" fillId="9" borderId="46" xfId="18" applyNumberFormat="1" applyFont="1" applyFill="1" applyBorder="1" applyAlignment="1" applyProtection="1">
      <alignment horizontal="center" vertical="center"/>
      <protection locked="0"/>
    </xf>
    <xf numFmtId="2" fontId="25" fillId="9" borderId="45" xfId="18" applyNumberFormat="1" applyFont="1" applyFill="1" applyBorder="1" applyAlignment="1" applyProtection="1">
      <alignment horizontal="center" vertical="center"/>
      <protection locked="0"/>
    </xf>
    <xf numFmtId="43" fontId="20" fillId="0" borderId="0" xfId="21" applyFont="1" applyFill="1" applyAlignment="1" applyProtection="1">
      <alignment vertical="center"/>
    </xf>
    <xf numFmtId="0" fontId="24" fillId="0" borderId="38" xfId="18" applyFont="1" applyBorder="1" applyAlignment="1">
      <alignment vertical="center"/>
    </xf>
    <xf numFmtId="2" fontId="25" fillId="9" borderId="17" xfId="18" applyNumberFormat="1" applyFont="1" applyFill="1" applyBorder="1" applyAlignment="1" applyProtection="1">
      <alignment horizontal="center" vertical="center"/>
      <protection locked="0"/>
    </xf>
    <xf numFmtId="2" fontId="25" fillId="9" borderId="39" xfId="18" applyNumberFormat="1" applyFont="1" applyFill="1" applyBorder="1" applyAlignment="1" applyProtection="1">
      <alignment horizontal="center" vertical="center"/>
      <protection locked="0"/>
    </xf>
    <xf numFmtId="0" fontId="24" fillId="0" borderId="47" xfId="18" applyFont="1" applyBorder="1" applyAlignment="1">
      <alignment vertical="center"/>
    </xf>
    <xf numFmtId="2" fontId="25" fillId="9" borderId="21" xfId="18" applyNumberFormat="1" applyFont="1" applyFill="1" applyBorder="1" applyAlignment="1" applyProtection="1">
      <alignment horizontal="center" vertical="center"/>
      <protection locked="0"/>
    </xf>
    <xf numFmtId="2" fontId="25" fillId="9" borderId="48" xfId="18" applyNumberFormat="1" applyFont="1" applyFill="1" applyBorder="1" applyAlignment="1" applyProtection="1">
      <alignment horizontal="center" vertical="center"/>
      <protection locked="0"/>
    </xf>
    <xf numFmtId="0" fontId="24" fillId="0" borderId="49" xfId="18" applyFont="1" applyBorder="1" applyAlignment="1">
      <alignment vertical="center"/>
    </xf>
    <xf numFmtId="2" fontId="24" fillId="0" borderId="50" xfId="18" applyNumberFormat="1" applyFont="1" applyBorder="1" applyAlignment="1">
      <alignment horizontal="center" vertical="center"/>
    </xf>
    <xf numFmtId="0" fontId="27" fillId="0" borderId="0" xfId="20" quotePrefix="1" applyFont="1" applyAlignment="1">
      <alignment vertical="center"/>
    </xf>
    <xf numFmtId="0" fontId="28" fillId="0" borderId="19" xfId="18" applyFont="1" applyBorder="1" applyAlignment="1">
      <alignment vertical="center"/>
    </xf>
    <xf numFmtId="10" fontId="28" fillId="0" borderId="34" xfId="18" applyNumberFormat="1" applyFont="1" applyBorder="1" applyAlignment="1">
      <alignment horizontal="centerContinuous" vertical="center"/>
    </xf>
    <xf numFmtId="9" fontId="28" fillId="0" borderId="36" xfId="18" applyNumberFormat="1" applyFont="1" applyBorder="1" applyAlignment="1">
      <alignment horizontal="centerContinuous" vertical="center"/>
    </xf>
    <xf numFmtId="0" fontId="29" fillId="0" borderId="36" xfId="18" applyFont="1" applyBorder="1" applyAlignment="1">
      <alignment horizontal="center" vertical="center"/>
    </xf>
    <xf numFmtId="167" fontId="20" fillId="0" borderId="0" xfId="18" applyNumberFormat="1" applyAlignment="1">
      <alignment vertical="center"/>
    </xf>
    <xf numFmtId="0" fontId="30" fillId="0" borderId="25" xfId="18" applyFont="1" applyBorder="1" applyAlignment="1">
      <alignment vertical="center"/>
    </xf>
    <xf numFmtId="0" fontId="30" fillId="0" borderId="0" xfId="18" applyFont="1" applyAlignment="1">
      <alignment vertical="center"/>
    </xf>
    <xf numFmtId="0" fontId="30" fillId="0" borderId="26" xfId="18" applyFont="1" applyBorder="1" applyAlignment="1">
      <alignment vertical="center"/>
    </xf>
    <xf numFmtId="0" fontId="31" fillId="0" borderId="0" xfId="18" applyFont="1" applyAlignment="1" applyProtection="1">
      <alignment vertical="center"/>
      <protection locked="0"/>
    </xf>
    <xf numFmtId="0" fontId="31" fillId="0" borderId="0" xfId="18" applyFont="1" applyProtection="1">
      <protection locked="0"/>
    </xf>
    <xf numFmtId="0" fontId="25" fillId="0" borderId="0" xfId="18" applyFont="1" applyAlignment="1">
      <alignment vertical="center"/>
    </xf>
    <xf numFmtId="0" fontId="15" fillId="0" borderId="0" xfId="18" applyFont="1" applyAlignment="1">
      <alignment vertical="center"/>
    </xf>
    <xf numFmtId="0" fontId="4" fillId="0" borderId="0" xfId="18" applyFont="1" applyAlignment="1">
      <alignment vertical="center"/>
    </xf>
    <xf numFmtId="0" fontId="32" fillId="0" borderId="0" xfId="18" applyFont="1" applyAlignment="1">
      <alignment horizontal="center" vertical="center"/>
    </xf>
    <xf numFmtId="0" fontId="12" fillId="0" borderId="0" xfId="18" applyFont="1" applyAlignment="1">
      <alignment vertical="center"/>
    </xf>
    <xf numFmtId="43" fontId="33" fillId="9" borderId="49" xfId="21" applyFont="1" applyFill="1" applyBorder="1" applyAlignment="1" applyProtection="1">
      <alignment horizontal="right" vertical="center"/>
      <protection locked="0"/>
    </xf>
    <xf numFmtId="2" fontId="34" fillId="0" borderId="0" xfId="18" applyNumberFormat="1" applyFont="1" applyAlignment="1">
      <alignment horizontal="left" vertical="center"/>
    </xf>
    <xf numFmtId="2" fontId="34" fillId="0" borderId="18" xfId="18" quotePrefix="1" applyNumberFormat="1" applyFont="1" applyBorder="1" applyAlignment="1">
      <alignment horizontal="right" vertical="center"/>
    </xf>
    <xf numFmtId="2" fontId="34" fillId="0" borderId="18" xfId="18" applyNumberFormat="1" applyFont="1" applyBorder="1" applyAlignment="1">
      <alignment horizontal="right" vertical="center"/>
    </xf>
    <xf numFmtId="0" fontId="35" fillId="0" borderId="0" xfId="18" applyFont="1" applyAlignment="1">
      <alignment vertical="center"/>
    </xf>
    <xf numFmtId="0" fontId="36" fillId="0" borderId="0" xfId="18" applyFont="1" applyAlignment="1">
      <alignment vertical="center"/>
    </xf>
    <xf numFmtId="0" fontId="4" fillId="0" borderId="49" xfId="18" applyFont="1" applyBorder="1" applyAlignment="1">
      <alignment horizontal="center" vertical="center"/>
    </xf>
    <xf numFmtId="0" fontId="4" fillId="0" borderId="50" xfId="18" applyFont="1" applyBorder="1" applyAlignment="1">
      <alignment horizontal="center" vertical="center"/>
    </xf>
    <xf numFmtId="0" fontId="4" fillId="0" borderId="51" xfId="18" applyFont="1" applyBorder="1" applyAlignment="1">
      <alignment horizontal="center" vertical="center"/>
    </xf>
    <xf numFmtId="0" fontId="4" fillId="0" borderId="52" xfId="18" applyFont="1" applyBorder="1" applyAlignment="1">
      <alignment horizontal="center" vertical="center"/>
    </xf>
    <xf numFmtId="0" fontId="1" fillId="0" borderId="53" xfId="18" applyFont="1" applyBorder="1" applyAlignment="1">
      <alignment vertical="center" wrapText="1"/>
    </xf>
    <xf numFmtId="10" fontId="1" fillId="0" borderId="54" xfId="18" applyNumberFormat="1" applyFont="1" applyBorder="1" applyAlignment="1">
      <alignment horizontal="center" vertical="center"/>
    </xf>
    <xf numFmtId="10" fontId="1" fillId="0" borderId="31" xfId="18" applyNumberFormat="1" applyFont="1" applyBorder="1" applyAlignment="1">
      <alignment horizontal="center" vertical="center"/>
    </xf>
    <xf numFmtId="10" fontId="1" fillId="0" borderId="55" xfId="18" applyNumberFormat="1" applyFont="1" applyBorder="1" applyAlignment="1">
      <alignment horizontal="center" vertical="center"/>
    </xf>
    <xf numFmtId="0" fontId="1" fillId="0" borderId="56" xfId="18" applyFont="1" applyBorder="1" applyAlignment="1">
      <alignment vertical="center" wrapText="1"/>
    </xf>
    <xf numFmtId="10" fontId="1" fillId="0" borderId="29" xfId="18" applyNumberFormat="1" applyFont="1" applyBorder="1" applyAlignment="1">
      <alignment horizontal="center" vertical="center"/>
    </xf>
    <xf numFmtId="10" fontId="1" fillId="0" borderId="18" xfId="18" applyNumberFormat="1" applyFont="1" applyBorder="1" applyAlignment="1">
      <alignment horizontal="center" vertical="center"/>
    </xf>
    <xf numFmtId="10" fontId="1" fillId="0" borderId="57" xfId="18" applyNumberFormat="1" applyFont="1" applyBorder="1" applyAlignment="1">
      <alignment horizontal="center" vertical="center"/>
    </xf>
    <xf numFmtId="0" fontId="1" fillId="0" borderId="58" xfId="18" applyFont="1" applyBorder="1" applyAlignment="1">
      <alignment vertical="center" wrapText="1"/>
    </xf>
    <xf numFmtId="10" fontId="1" fillId="0" borderId="59" xfId="18" applyNumberFormat="1" applyFont="1" applyBorder="1" applyAlignment="1">
      <alignment horizontal="center" vertical="center"/>
    </xf>
    <xf numFmtId="10" fontId="1" fillId="0" borderId="60" xfId="18" applyNumberFormat="1" applyFont="1" applyBorder="1" applyAlignment="1">
      <alignment horizontal="center" vertical="center"/>
    </xf>
    <xf numFmtId="10" fontId="1" fillId="0" borderId="61" xfId="18" applyNumberFormat="1" applyFont="1" applyBorder="1" applyAlignment="1">
      <alignment horizontal="center" vertical="center"/>
    </xf>
    <xf numFmtId="0" fontId="36" fillId="0" borderId="0" xfId="18" applyFont="1" applyAlignment="1">
      <alignment vertical="center" wrapText="1"/>
    </xf>
    <xf numFmtId="10" fontId="1" fillId="0" borderId="62" xfId="18" applyNumberFormat="1" applyFont="1" applyBorder="1" applyAlignment="1">
      <alignment horizontal="center" vertical="center"/>
    </xf>
    <xf numFmtId="10" fontId="1" fillId="0" borderId="63" xfId="18" applyNumberFormat="1" applyFont="1" applyBorder="1" applyAlignment="1">
      <alignment horizontal="center" vertical="center"/>
    </xf>
    <xf numFmtId="10" fontId="1" fillId="0" borderId="64" xfId="18" applyNumberFormat="1" applyFont="1" applyBorder="1" applyAlignment="1">
      <alignment horizontal="center" vertical="center"/>
    </xf>
    <xf numFmtId="0" fontId="20" fillId="0" borderId="0" xfId="18"/>
    <xf numFmtId="0" fontId="4" fillId="0" borderId="43" xfId="19" applyFont="1" applyBorder="1" applyAlignment="1">
      <alignment horizontal="center" vertical="center" wrapText="1"/>
    </xf>
    <xf numFmtId="0" fontId="4" fillId="0" borderId="62" xfId="18" applyFont="1" applyBorder="1" applyAlignment="1">
      <alignment horizontal="center" vertical="center"/>
    </xf>
    <xf numFmtId="0" fontId="4" fillId="0" borderId="63" xfId="18" applyFont="1" applyBorder="1" applyAlignment="1">
      <alignment horizontal="center" vertical="center"/>
    </xf>
    <xf numFmtId="0" fontId="4" fillId="0" borderId="64" xfId="18" applyFont="1" applyBorder="1" applyAlignment="1">
      <alignment horizontal="center" vertical="center"/>
    </xf>
    <xf numFmtId="10" fontId="36" fillId="0" borderId="0" xfId="18" applyNumberFormat="1" applyFont="1" applyAlignment="1">
      <alignment vertical="center"/>
    </xf>
    <xf numFmtId="10" fontId="20" fillId="0" borderId="0" xfId="18" applyNumberFormat="1" applyAlignment="1">
      <alignment vertical="center"/>
    </xf>
    <xf numFmtId="0" fontId="4" fillId="0" borderId="49" xfId="18" applyFont="1" applyBorder="1" applyAlignment="1">
      <alignment vertical="center" wrapText="1"/>
    </xf>
    <xf numFmtId="0" fontId="36" fillId="0" borderId="0" xfId="18" applyFont="1" applyAlignment="1" applyProtection="1">
      <alignment vertical="center"/>
      <protection locked="0"/>
    </xf>
    <xf numFmtId="0" fontId="36" fillId="0" borderId="0" xfId="18" applyFont="1" applyProtection="1">
      <protection locked="0"/>
    </xf>
    <xf numFmtId="0" fontId="0" fillId="11" borderId="18" xfId="0" applyFill="1" applyBorder="1"/>
    <xf numFmtId="4" fontId="0" fillId="11" borderId="18" xfId="0" applyNumberFormat="1" applyFill="1" applyBorder="1" applyAlignment="1">
      <alignment horizontal="center"/>
    </xf>
    <xf numFmtId="170" fontId="0" fillId="11" borderId="18" xfId="0" applyNumberFormat="1" applyFill="1" applyBorder="1" applyAlignment="1">
      <alignment horizontal="center"/>
    </xf>
    <xf numFmtId="172" fontId="0" fillId="11" borderId="18" xfId="0" applyNumberFormat="1" applyFill="1" applyBorder="1" applyAlignment="1">
      <alignment horizontal="center"/>
    </xf>
    <xf numFmtId="170" fontId="0" fillId="0" borderId="18" xfId="0" applyNumberFormat="1" applyBorder="1" applyAlignment="1">
      <alignment horizontal="center"/>
    </xf>
    <xf numFmtId="171" fontId="0" fillId="0" borderId="18" xfId="0" applyNumberFormat="1" applyBorder="1" applyAlignment="1">
      <alignment horizontal="center"/>
    </xf>
    <xf numFmtId="4" fontId="0" fillId="11" borderId="18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 wrapText="1"/>
    </xf>
    <xf numFmtId="2" fontId="0" fillId="11" borderId="18" xfId="0" applyNumberFormat="1" applyFill="1" applyBorder="1" applyAlignment="1">
      <alignment horizontal="center" vertical="center"/>
    </xf>
    <xf numFmtId="171" fontId="0" fillId="11" borderId="18" xfId="0" applyNumberFormat="1" applyFill="1" applyBorder="1" applyAlignment="1">
      <alignment horizontal="center" vertic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43" fontId="1" fillId="0" borderId="7" xfId="2" applyFont="1" applyFill="1" applyBorder="1" applyAlignment="1">
      <alignment horizontal="right" vertical="center" wrapText="1" shrinkToFit="1"/>
    </xf>
    <xf numFmtId="43" fontId="1" fillId="0" borderId="6" xfId="2" applyFont="1" applyFill="1" applyBorder="1" applyAlignment="1">
      <alignment horizontal="right" vertical="center" wrapText="1" shrinkToFit="1"/>
    </xf>
    <xf numFmtId="43" fontId="1" fillId="8" borderId="6" xfId="2" applyFont="1" applyFill="1" applyBorder="1" applyAlignment="1">
      <alignment horizontal="right" vertical="center" wrapText="1" shrinkToFit="1"/>
    </xf>
    <xf numFmtId="43" fontId="1" fillId="0" borderId="8" xfId="2" applyFont="1" applyFill="1" applyBorder="1" applyAlignment="1">
      <alignment horizontal="right" vertical="center" wrapText="1" shrinkToFit="1"/>
    </xf>
    <xf numFmtId="10" fontId="1" fillId="0" borderId="6" xfId="3" applyNumberFormat="1" applyFont="1" applyFill="1" applyBorder="1" applyAlignment="1">
      <alignment horizontal="right" vertical="center" wrapText="1" shrinkToFit="1"/>
    </xf>
    <xf numFmtId="43" fontId="1" fillId="0" borderId="0" xfId="2" applyFont="1" applyFill="1" applyBorder="1" applyAlignment="1">
      <alignment vertical="center"/>
    </xf>
    <xf numFmtId="43" fontId="1" fillId="0" borderId="0" xfId="2" applyFont="1" applyBorder="1" applyAlignment="1">
      <alignment vertical="center"/>
    </xf>
    <xf numFmtId="9" fontId="1" fillId="0" borderId="0" xfId="17" applyFont="1" applyBorder="1" applyAlignment="1">
      <alignment vertical="center"/>
    </xf>
    <xf numFmtId="0" fontId="1" fillId="0" borderId="0" xfId="1" applyAlignment="1">
      <alignment horizontal="right" vertical="center"/>
    </xf>
    <xf numFmtId="43" fontId="1" fillId="0" borderId="0" xfId="2" applyFont="1" applyBorder="1" applyAlignment="1">
      <alignment horizontal="right" vertical="center" wrapText="1"/>
    </xf>
    <xf numFmtId="43" fontId="1" fillId="0" borderId="0" xfId="2" applyFont="1" applyBorder="1" applyAlignment="1">
      <alignment horizontal="center" vertical="center"/>
    </xf>
    <xf numFmtId="43" fontId="1" fillId="8" borderId="0" xfId="2" applyFont="1" applyFill="1" applyBorder="1" applyAlignment="1">
      <alignment horizontal="center" vertical="center"/>
    </xf>
    <xf numFmtId="164" fontId="1" fillId="0" borderId="0" xfId="16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166" fontId="1" fillId="0" borderId="0" xfId="2" applyNumberFormat="1" applyFont="1" applyBorder="1" applyAlignment="1">
      <alignment horizontal="right" vertical="center"/>
    </xf>
    <xf numFmtId="0" fontId="1" fillId="0" borderId="0" xfId="1" applyAlignment="1">
      <alignment horizontal="center" vertical="center" wrapText="1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21" fillId="0" borderId="34" xfId="18" applyFont="1" applyBorder="1" applyAlignment="1">
      <alignment horizontal="center" vertical="center" wrapText="1"/>
    </xf>
    <xf numFmtId="0" fontId="22" fillId="0" borderId="35" xfId="19" applyBorder="1" applyAlignment="1">
      <alignment horizontal="center" vertical="center" wrapText="1"/>
    </xf>
    <xf numFmtId="0" fontId="22" fillId="0" borderId="36" xfId="19" applyBorder="1" applyAlignment="1">
      <alignment horizontal="center" vertical="center" wrapText="1"/>
    </xf>
    <xf numFmtId="0" fontId="24" fillId="0" borderId="37" xfId="18" applyFont="1" applyBorder="1" applyAlignment="1">
      <alignment horizontal="center" vertical="center" wrapText="1"/>
    </xf>
    <xf numFmtId="0" fontId="24" fillId="0" borderId="40" xfId="18" applyFont="1" applyBorder="1" applyAlignment="1">
      <alignment horizontal="center" vertical="center" wrapText="1"/>
    </xf>
    <xf numFmtId="0" fontId="22" fillId="0" borderId="43" xfId="19" applyBorder="1" applyAlignment="1">
      <alignment vertical="center" wrapText="1"/>
    </xf>
    <xf numFmtId="0" fontId="4" fillId="0" borderId="34" xfId="18" quotePrefix="1" applyFont="1" applyBorder="1" applyAlignment="1">
      <alignment horizontal="left" vertical="center"/>
    </xf>
    <xf numFmtId="0" fontId="4" fillId="0" borderId="35" xfId="18" applyFont="1" applyBorder="1" applyAlignment="1">
      <alignment horizontal="left" vertical="center"/>
    </xf>
    <xf numFmtId="0" fontId="15" fillId="0" borderId="36" xfId="20" applyBorder="1" applyAlignment="1">
      <alignment horizontal="left" vertical="center"/>
    </xf>
    <xf numFmtId="0" fontId="4" fillId="0" borderId="22" xfId="18" applyFont="1" applyBorder="1" applyAlignment="1">
      <alignment horizontal="center" vertical="center" wrapText="1"/>
    </xf>
    <xf numFmtId="0" fontId="12" fillId="0" borderId="23" xfId="19" applyFont="1" applyBorder="1" applyAlignment="1">
      <alignment horizontal="center" vertical="center" wrapText="1"/>
    </xf>
    <xf numFmtId="0" fontId="12" fillId="0" borderId="24" xfId="19" applyFont="1" applyBorder="1" applyAlignment="1">
      <alignment horizontal="center" vertical="center" wrapText="1"/>
    </xf>
    <xf numFmtId="0" fontId="4" fillId="0" borderId="37" xfId="18" applyFont="1" applyBorder="1" applyAlignment="1">
      <alignment horizontal="center" vertical="center" wrapText="1"/>
    </xf>
    <xf numFmtId="0" fontId="22" fillId="0" borderId="43" xfId="19" applyBorder="1" applyAlignment="1">
      <alignment horizontal="center" vertical="center" wrapText="1"/>
    </xf>
    <xf numFmtId="0" fontId="1" fillId="0" borderId="0" xfId="18" applyFont="1" applyAlignment="1">
      <alignment horizontal="justify" vertical="center" wrapText="1"/>
    </xf>
    <xf numFmtId="0" fontId="1" fillId="0" borderId="0" xfId="19" applyFont="1" applyAlignment="1">
      <alignment horizontal="justify" vertical="center" wrapText="1"/>
    </xf>
    <xf numFmtId="0" fontId="22" fillId="0" borderId="0" xfId="19" applyAlignment="1">
      <alignment horizontal="justify" vertical="center" wrapText="1"/>
    </xf>
    <xf numFmtId="0" fontId="4" fillId="0" borderId="34" xfId="18" applyFont="1" applyBorder="1" applyAlignment="1">
      <alignment horizontal="center" vertical="center" wrapText="1"/>
    </xf>
    <xf numFmtId="0" fontId="4" fillId="0" borderId="35" xfId="19" applyFont="1" applyBorder="1" applyAlignment="1">
      <alignment horizontal="center" vertical="center" wrapText="1"/>
    </xf>
    <xf numFmtId="0" fontId="4" fillId="0" borderId="36" xfId="19" applyFont="1" applyBorder="1" applyAlignment="1">
      <alignment horizontal="center" vertical="center" wrapText="1"/>
    </xf>
    <xf numFmtId="0" fontId="4" fillId="0" borderId="35" xfId="18" applyFont="1" applyBorder="1" applyAlignment="1">
      <alignment horizontal="center" vertical="center" wrapText="1"/>
    </xf>
    <xf numFmtId="0" fontId="4" fillId="0" borderId="36" xfId="18" applyFont="1" applyBorder="1" applyAlignment="1">
      <alignment horizontal="center" vertical="center" wrapText="1"/>
    </xf>
    <xf numFmtId="0" fontId="4" fillId="0" borderId="37" xfId="18" applyFont="1" applyBorder="1" applyAlignment="1">
      <alignment vertical="center" wrapText="1"/>
    </xf>
    <xf numFmtId="0" fontId="4" fillId="0" borderId="43" xfId="19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11" borderId="27" xfId="0" applyFill="1" applyBorder="1" applyAlignment="1">
      <alignment horizontal="left"/>
    </xf>
    <xf numFmtId="0" fontId="0" fillId="11" borderId="28" xfId="0" applyFill="1" applyBorder="1" applyAlignment="1">
      <alignment horizontal="left"/>
    </xf>
    <xf numFmtId="0" fontId="0" fillId="11" borderId="29" xfId="0" applyFill="1" applyBorder="1" applyAlignment="1">
      <alignment horizontal="left"/>
    </xf>
    <xf numFmtId="168" fontId="0" fillId="11" borderId="18" xfId="0" applyNumberFormat="1" applyFill="1" applyBorder="1" applyAlignment="1">
      <alignment horizontal="center"/>
    </xf>
    <xf numFmtId="168" fontId="0" fillId="11" borderId="18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168" fontId="0" fillId="0" borderId="18" xfId="0" applyNumberFormat="1" applyBorder="1" applyAlignment="1">
      <alignment horizontal="center"/>
    </xf>
    <xf numFmtId="0" fontId="0" fillId="10" borderId="18" xfId="0" applyFill="1" applyBorder="1" applyAlignment="1">
      <alignment horizontal="center" vertical="center"/>
    </xf>
    <xf numFmtId="0" fontId="0" fillId="11" borderId="18" xfId="0" applyFill="1" applyBorder="1" applyAlignment="1">
      <alignment horizontal="right" vertical="center"/>
    </xf>
    <xf numFmtId="0" fontId="0" fillId="11" borderId="18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/>
    </xf>
    <xf numFmtId="0" fontId="0" fillId="11" borderId="18" xfId="0" applyFill="1" applyBorder="1" applyAlignment="1">
      <alignment horizontal="left" vertical="center" wrapText="1"/>
    </xf>
    <xf numFmtId="168" fontId="0" fillId="11" borderId="27" xfId="0" applyNumberFormat="1" applyFill="1" applyBorder="1" applyAlignment="1">
      <alignment horizontal="center" vertical="center"/>
    </xf>
    <xf numFmtId="168" fontId="0" fillId="11" borderId="29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left" wrapText="1"/>
    </xf>
    <xf numFmtId="0" fontId="0" fillId="11" borderId="18" xfId="0" applyFill="1" applyBorder="1" applyAlignment="1">
      <alignment horizontal="left"/>
    </xf>
    <xf numFmtId="168" fontId="0" fillId="11" borderId="27" xfId="0" applyNumberFormat="1" applyFill="1" applyBorder="1" applyAlignment="1">
      <alignment horizontal="center"/>
    </xf>
    <xf numFmtId="168" fontId="0" fillId="11" borderId="29" xfId="0" applyNumberFormat="1" applyFill="1" applyBorder="1" applyAlignment="1">
      <alignment horizontal="center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19" fillId="0" borderId="18" xfId="0" applyFont="1" applyBorder="1" applyAlignment="1">
      <alignment horizontal="left" vertical="top"/>
    </xf>
    <xf numFmtId="168" fontId="0" fillId="0" borderId="27" xfId="0" applyNumberFormat="1" applyBorder="1" applyAlignment="1">
      <alignment horizontal="center"/>
    </xf>
    <xf numFmtId="168" fontId="0" fillId="0" borderId="29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 vertical="center"/>
    </xf>
    <xf numFmtId="0" fontId="18" fillId="0" borderId="18" xfId="0" applyFont="1" applyBorder="1" applyAlignment="1">
      <alignment horizontal="right" vertical="center"/>
    </xf>
    <xf numFmtId="168" fontId="18" fillId="0" borderId="18" xfId="0" applyNumberFormat="1" applyFont="1" applyBorder="1" applyAlignment="1">
      <alignment horizontal="center" vertical="center"/>
    </xf>
    <xf numFmtId="4" fontId="0" fillId="11" borderId="18" xfId="0" applyNumberFormat="1" applyFill="1" applyBorder="1" applyAlignment="1">
      <alignment horizontal="center"/>
    </xf>
    <xf numFmtId="0" fontId="0" fillId="11" borderId="27" xfId="0" applyFill="1" applyBorder="1" applyAlignment="1">
      <alignment horizontal="left" wrapText="1"/>
    </xf>
    <xf numFmtId="0" fontId="0" fillId="11" borderId="28" xfId="0" applyFill="1" applyBorder="1" applyAlignment="1">
      <alignment horizontal="left" wrapText="1"/>
    </xf>
    <xf numFmtId="0" fontId="0" fillId="11" borderId="29" xfId="0" applyFill="1" applyBorder="1" applyAlignment="1">
      <alignment horizontal="left" wrapText="1"/>
    </xf>
    <xf numFmtId="170" fontId="0" fillId="11" borderId="18" xfId="0" applyNumberFormat="1" applyFill="1" applyBorder="1" applyAlignment="1">
      <alignment horizontal="center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71" fontId="0" fillId="11" borderId="18" xfId="0" applyNumberFormat="1" applyFill="1" applyBorder="1" applyAlignment="1">
      <alignment horizontal="center"/>
    </xf>
    <xf numFmtId="0" fontId="0" fillId="0" borderId="18" xfId="0" applyBorder="1" applyAlignment="1">
      <alignment horizontal="left" vertical="center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20" xr:uid="{00000000-0005-0000-0000-000005000000}"/>
    <cellStyle name="Normal 2 8" xfId="10" xr:uid="{00000000-0005-0000-0000-000006000000}"/>
    <cellStyle name="Normal 3" xfId="19" xr:uid="{00000000-0005-0000-0000-000007000000}"/>
    <cellStyle name="Normal 3 2" xfId="18" xr:uid="{00000000-0005-0000-0000-000008000000}"/>
    <cellStyle name="Porcentagem" xfId="17" builtinId="5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1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1346970</xdr:colOff>
      <xdr:row>81</xdr:row>
      <xdr:rowOff>134697</xdr:rowOff>
    </xdr:from>
    <xdr:to>
      <xdr:col>17</xdr:col>
      <xdr:colOff>3356745</xdr:colOff>
      <xdr:row>86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817273" y="15230379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180974</xdr:colOff>
      <xdr:row>25</xdr:row>
      <xdr:rowOff>63313</xdr:rowOff>
    </xdr:from>
    <xdr:to>
      <xdr:col>16</xdr:col>
      <xdr:colOff>57149</xdr:colOff>
      <xdr:row>30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97448</xdr:rowOff>
    </xdr:from>
    <xdr:to>
      <xdr:col>3</xdr:col>
      <xdr:colOff>285750</xdr:colOff>
      <xdr:row>5</xdr:row>
      <xdr:rowOff>23750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CB1F17-FD9D-4E2A-A7B9-6D536D56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81" y="211748"/>
          <a:ext cx="1702044" cy="6883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97448</xdr:rowOff>
    </xdr:from>
    <xdr:to>
      <xdr:col>3</xdr:col>
      <xdr:colOff>285750</xdr:colOff>
      <xdr:row>4</xdr:row>
      <xdr:rowOff>166625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0C8D91-AA88-494D-97B6-80420433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81" y="211748"/>
          <a:ext cx="1702044" cy="6883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317255</xdr:colOff>
      <xdr:row>1</xdr:row>
      <xdr:rowOff>135548</xdr:rowOff>
    </xdr:from>
    <xdr:to>
      <xdr:col>3</xdr:col>
      <xdr:colOff>552450</xdr:colOff>
      <xdr:row>4</xdr:row>
      <xdr:rowOff>109475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4D72C85-FE00-46A9-9A5E-67E2BD546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80" y="326048"/>
          <a:ext cx="1454395" cy="5454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317255</xdr:colOff>
      <xdr:row>1</xdr:row>
      <xdr:rowOff>135548</xdr:rowOff>
    </xdr:from>
    <xdr:to>
      <xdr:col>3</xdr:col>
      <xdr:colOff>552450</xdr:colOff>
      <xdr:row>4</xdr:row>
      <xdr:rowOff>109475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238889-EA3F-46C8-8E78-AB64ED3E4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80" y="326048"/>
          <a:ext cx="1454395" cy="54542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317255</xdr:colOff>
      <xdr:row>1</xdr:row>
      <xdr:rowOff>135548</xdr:rowOff>
    </xdr:from>
    <xdr:to>
      <xdr:col>3</xdr:col>
      <xdr:colOff>504824</xdr:colOff>
      <xdr:row>4</xdr:row>
      <xdr:rowOff>61850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F4DC8F1-81EA-4CF2-A878-98245CF2C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80" y="326048"/>
          <a:ext cx="1406769" cy="4978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317255</xdr:colOff>
      <xdr:row>1</xdr:row>
      <xdr:rowOff>135548</xdr:rowOff>
    </xdr:from>
    <xdr:to>
      <xdr:col>3</xdr:col>
      <xdr:colOff>600075</xdr:colOff>
      <xdr:row>4</xdr:row>
      <xdr:rowOff>95556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4BD079-BA30-4138-ADE7-978C581E4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80" y="278423"/>
          <a:ext cx="1502020" cy="5315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merson_goncalves_pien_pr_gov_br/Documents/&#193;rea%20de%20Trabalho/emerson/3.3-Campina%20dos%20Maias/Vol_I-Relatorio/7.1.4.0-Pl-Com_Serv-Com-R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1/Desktop/DOCUMENTOS%20A%20CLASSIFICAR/pavimenta&#231;&#245;es%20terra/PRIORIDADE%202/VERS&#195;O%201/Vol_I-Relatorio/7.1.4.0-Pl-Com_Serv-Com-R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ers\Servidor\Google%20Drive\4.0%20-%20Base%20de%20Dados%20para%20Projetos\11.0-Or&#231;amenta&#231;&#227;o\6.1.2-Pl-Com_Ser-Com-R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ers\Servidor\Google%20Drive\1.0%20-%20Projetos%20em%20Andamentos\Prefeitura%20de%20Gravata&#237;-RS\4.0-Servicos_Projetos\3.1-Rua_Dr.Flores\Vol_I-Relatorio\7.1.3.0-Pl-Com_Ser-Com-R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ers\Servidor\Google%20Drive\1.0%20-%20Projetos%20em%20Andamentos\Prefeitura%20de%20Itapo&#225;-SC\5.2.1-Rua_Vasco_Nunes_Balboa-T1\5.1.2.0-Pl-Com_Ser-Co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OMP-01"/>
      <sheetName val="COMP-02"/>
      <sheetName val="COMP-03"/>
      <sheetName val="COMP-04"/>
      <sheetName val="COMP-05"/>
      <sheetName val="COMP-06"/>
      <sheetName val="COMP-07"/>
      <sheetName val="COMP-08"/>
      <sheetName val="COMP-09"/>
      <sheetName val="COMP-10"/>
      <sheetName val="COMP-11"/>
      <sheetName val="COMP-12"/>
      <sheetName val="COMP-13"/>
    </sheetNames>
    <sheetDataSet>
      <sheetData sheetId="0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5">
          <cell r="E5" t="str">
            <v>Data: JUNHO/2019</v>
          </cell>
          <cell r="H5" t="str">
            <v>Referencias: DER (JANEIRO/2021) - SICRO (JANEIRO/2021) - SINAPI (MAIO/2021)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E5" t="str">
            <v>Data: JUNHO/2019</v>
          </cell>
          <cell r="F5"/>
          <cell r="G5"/>
        </row>
      </sheetData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OMP-01"/>
      <sheetName val="COMP-02"/>
      <sheetName val="COMP-03"/>
      <sheetName val="COMP-04"/>
      <sheetName val="COMP-05"/>
      <sheetName val="COMP-06"/>
      <sheetName val="COMP-07"/>
      <sheetName val="COMP-08"/>
      <sheetName val="COMP-09"/>
      <sheetName val="COMP-10"/>
      <sheetName val="COMP-11"/>
      <sheetName val="COMP-12"/>
      <sheetName val="COMP-13"/>
      <sheetName val="Plan1"/>
    </sheetNames>
    <sheetDataSet>
      <sheetData sheetId="0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5">
          <cell r="E5" t="str">
            <v>Data: JUNHO/2019</v>
          </cell>
          <cell r="H5" t="str">
            <v>Referencias: DER (JANEIRO/2021) - SICRO (JANEIRO/2021) - SINAPI (MAIO/2021)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>
        <row r="34">
          <cell r="J34">
            <v>19.001800000000003</v>
          </cell>
        </row>
      </sheetData>
      <sheetData sheetId="2">
        <row r="34">
          <cell r="J34">
            <v>31.825199999999999</v>
          </cell>
        </row>
      </sheetData>
      <sheetData sheetId="3">
        <row r="34">
          <cell r="J34">
            <v>2.0446</v>
          </cell>
        </row>
      </sheetData>
      <sheetData sheetId="4">
        <row r="34">
          <cell r="J34">
            <v>0</v>
          </cell>
        </row>
      </sheetData>
      <sheetData sheetId="5">
        <row r="34">
          <cell r="J34">
            <v>0</v>
          </cell>
        </row>
      </sheetData>
      <sheetData sheetId="6">
        <row r="34">
          <cell r="J34">
            <v>120.646784</v>
          </cell>
        </row>
      </sheetData>
      <sheetData sheetId="7">
        <row r="34">
          <cell r="J34">
            <v>341.87500899999998</v>
          </cell>
        </row>
      </sheetData>
      <sheetData sheetId="8">
        <row r="34">
          <cell r="J34">
            <v>371.60950430000003</v>
          </cell>
        </row>
      </sheetData>
      <sheetData sheetId="9">
        <row r="34">
          <cell r="J34">
            <v>446.02445195000001</v>
          </cell>
        </row>
      </sheetData>
      <sheetData sheetId="10">
        <row r="34">
          <cell r="J34">
            <v>3019.4872272499997</v>
          </cell>
        </row>
      </sheetData>
      <sheetData sheetId="11">
        <row r="34">
          <cell r="J34">
            <v>23.104052250000002</v>
          </cell>
        </row>
      </sheetData>
      <sheetData sheetId="12">
        <row r="34">
          <cell r="J34">
            <v>0</v>
          </cell>
        </row>
      </sheetData>
      <sheetData sheetId="13">
        <row r="34">
          <cell r="J34">
            <v>0</v>
          </cell>
        </row>
      </sheetData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Ligação da Rede a Drenagem Exis"/>
      <sheetName val="Relocação de Meio Fio"/>
      <sheetName val="Dreno Profundo c Bidin e Brita "/>
      <sheetName val="Dreno Profundo C PEAD Dn 150"/>
      <sheetName val="Reparo Caixa com Grelha"/>
      <sheetName val="Caixa Combinada"/>
      <sheetName val="CX Grelha - 1 - 0,6 - 1,24"/>
      <sheetName val="CX GUIA - 1,2 1,2 1,5"/>
      <sheetName val="Piso"/>
      <sheetName val="Guia"/>
      <sheetName val="Mão de Obra Lajota"/>
      <sheetName val="Execução Lajota"/>
      <sheetName val="Sub-base Saibro"/>
      <sheetName val="Muro de Alvenaria"/>
      <sheetName val="Reg. e Comp. Manual"/>
      <sheetName val="Laje de Proteção"/>
      <sheetName val="CCS - H&lt;1,15"/>
      <sheetName val="CCS - H&lt;1,75"/>
      <sheetName val="CCS - H&lt;3,00"/>
    </sheetNames>
    <sheetDataSet>
      <sheetData sheetId="0" refreshError="1">
        <row r="34">
          <cell r="B34" t="str">
            <v>Observações: Elaborado de acordo com as especificações DNER-ES-286  -  Os valores indicados acima não contém BDI.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m. de Calçada"/>
      <sheetName val="Rem. e Rel. Poste"/>
      <sheetName val="Rem. e Rel. Cerca"/>
      <sheetName val="Caixa Combinada"/>
      <sheetName val="CX Grelha - 1 - 0,6 - 1,24"/>
      <sheetName val="Reparo Caixa com Grelha"/>
      <sheetName val="Piso"/>
      <sheetName val="Ligação da Rede a Drenagem Exis"/>
      <sheetName val="Guia Travamento"/>
      <sheetName val="Reparo Caixa com Guia"/>
    </sheetNames>
    <sheetDataSet>
      <sheetData sheetId="0" refreshError="1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m. e Rel. Poste"/>
      <sheetName val="Caixa Combinada"/>
      <sheetName val="Ligação da Rede a Drenagem Exis"/>
      <sheetName val="Piso"/>
      <sheetName val="Acesso Lotes"/>
      <sheetName val="Guia Travamento"/>
    </sheetNames>
    <sheetDataSet>
      <sheetData sheetId="0" refreshError="1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>
    <pageSetUpPr fitToPage="1"/>
  </sheetPr>
  <dimension ref="A1:W123"/>
  <sheetViews>
    <sheetView showGridLines="0" zoomScale="99" zoomScaleNormal="99" workbookViewId="0">
      <selection activeCell="B9" sqref="B9"/>
    </sheetView>
  </sheetViews>
  <sheetFormatPr defaultRowHeight="12.75"/>
  <cols>
    <col min="1" max="1" width="8" style="44" customWidth="1"/>
    <col min="2" max="2" width="60.5703125" style="45" customWidth="1"/>
    <col min="3" max="3" width="12.28515625" style="49" customWidth="1"/>
    <col min="4" max="4" width="12.85546875" style="47" customWidth="1"/>
    <col min="5" max="6" width="12.28515625" style="48" hidden="1" customWidth="1"/>
    <col min="7" max="7" width="12.28515625" style="104" hidden="1" customWidth="1"/>
    <col min="8" max="8" width="12.28515625" style="48" customWidth="1"/>
    <col min="9" max="9" width="15.7109375" style="49" customWidth="1"/>
    <col min="10" max="10" width="13.140625" style="49" customWidth="1"/>
    <col min="11" max="12" width="12.28515625" style="49" customWidth="1"/>
    <col min="13" max="13" width="14.85546875" style="49" customWidth="1"/>
    <col min="14" max="14" width="15.7109375" style="49" customWidth="1"/>
    <col min="15" max="15" width="13.5703125" style="48" bestFit="1" customWidth="1"/>
    <col min="16" max="16" width="17.42578125" style="91" customWidth="1"/>
    <col min="17" max="17" width="52.7109375" style="45" hidden="1" customWidth="1"/>
    <col min="18" max="18" width="60.5703125" style="45" customWidth="1"/>
    <col min="19" max="19" width="23.42578125" style="34" customWidth="1"/>
    <col min="20" max="20" width="12.7109375" style="34" bestFit="1" customWidth="1"/>
    <col min="21" max="21" width="15.85546875" style="33" customWidth="1"/>
    <col min="22" max="261" width="9.140625" style="33"/>
    <col min="262" max="262" width="6.85546875" style="33" customWidth="1"/>
    <col min="263" max="263" width="96.7109375" style="33" customWidth="1"/>
    <col min="264" max="264" width="12.28515625" style="33" customWidth="1"/>
    <col min="265" max="265" width="12.85546875" style="33" customWidth="1"/>
    <col min="266" max="266" width="12.28515625" style="33" customWidth="1"/>
    <col min="267" max="268" width="13.140625" style="33" customWidth="1"/>
    <col min="269" max="272" width="12.28515625" style="33" customWidth="1"/>
    <col min="273" max="273" width="17.42578125" style="33" customWidth="1"/>
    <col min="274" max="274" width="52.7109375" style="33" customWidth="1"/>
    <col min="275" max="275" width="23.42578125" style="33" customWidth="1"/>
    <col min="276" max="276" width="12.7109375" style="33" bestFit="1" customWidth="1"/>
    <col min="277" max="277" width="15.85546875" style="33" customWidth="1"/>
    <col min="278" max="517" width="9.140625" style="33"/>
    <col min="518" max="518" width="6.85546875" style="33" customWidth="1"/>
    <col min="519" max="519" width="96.7109375" style="33" customWidth="1"/>
    <col min="520" max="520" width="12.28515625" style="33" customWidth="1"/>
    <col min="521" max="521" width="12.85546875" style="33" customWidth="1"/>
    <col min="522" max="522" width="12.28515625" style="33" customWidth="1"/>
    <col min="523" max="524" width="13.140625" style="33" customWidth="1"/>
    <col min="525" max="528" width="12.28515625" style="33" customWidth="1"/>
    <col min="529" max="529" width="17.42578125" style="33" customWidth="1"/>
    <col min="530" max="530" width="52.7109375" style="33" customWidth="1"/>
    <col min="531" max="531" width="23.42578125" style="33" customWidth="1"/>
    <col min="532" max="532" width="12.7109375" style="33" bestFit="1" customWidth="1"/>
    <col min="533" max="533" width="15.85546875" style="33" customWidth="1"/>
    <col min="534" max="773" width="9.140625" style="33"/>
    <col min="774" max="774" width="6.85546875" style="33" customWidth="1"/>
    <col min="775" max="775" width="96.7109375" style="33" customWidth="1"/>
    <col min="776" max="776" width="12.28515625" style="33" customWidth="1"/>
    <col min="777" max="777" width="12.85546875" style="33" customWidth="1"/>
    <col min="778" max="778" width="12.28515625" style="33" customWidth="1"/>
    <col min="779" max="780" width="13.140625" style="33" customWidth="1"/>
    <col min="781" max="784" width="12.28515625" style="33" customWidth="1"/>
    <col min="785" max="785" width="17.42578125" style="33" customWidth="1"/>
    <col min="786" max="786" width="52.7109375" style="33" customWidth="1"/>
    <col min="787" max="787" width="23.42578125" style="33" customWidth="1"/>
    <col min="788" max="788" width="12.7109375" style="33" bestFit="1" customWidth="1"/>
    <col min="789" max="789" width="15.85546875" style="33" customWidth="1"/>
    <col min="790" max="1029" width="9.140625" style="33"/>
    <col min="1030" max="1030" width="6.85546875" style="33" customWidth="1"/>
    <col min="1031" max="1031" width="96.7109375" style="33" customWidth="1"/>
    <col min="1032" max="1032" width="12.28515625" style="33" customWidth="1"/>
    <col min="1033" max="1033" width="12.85546875" style="33" customWidth="1"/>
    <col min="1034" max="1034" width="12.28515625" style="33" customWidth="1"/>
    <col min="1035" max="1036" width="13.140625" style="33" customWidth="1"/>
    <col min="1037" max="1040" width="12.28515625" style="33" customWidth="1"/>
    <col min="1041" max="1041" width="17.42578125" style="33" customWidth="1"/>
    <col min="1042" max="1042" width="52.7109375" style="33" customWidth="1"/>
    <col min="1043" max="1043" width="23.42578125" style="33" customWidth="1"/>
    <col min="1044" max="1044" width="12.7109375" style="33" bestFit="1" customWidth="1"/>
    <col min="1045" max="1045" width="15.85546875" style="33" customWidth="1"/>
    <col min="1046" max="1285" width="9.140625" style="33"/>
    <col min="1286" max="1286" width="6.85546875" style="33" customWidth="1"/>
    <col min="1287" max="1287" width="96.7109375" style="33" customWidth="1"/>
    <col min="1288" max="1288" width="12.28515625" style="33" customWidth="1"/>
    <col min="1289" max="1289" width="12.85546875" style="33" customWidth="1"/>
    <col min="1290" max="1290" width="12.28515625" style="33" customWidth="1"/>
    <col min="1291" max="1292" width="13.140625" style="33" customWidth="1"/>
    <col min="1293" max="1296" width="12.28515625" style="33" customWidth="1"/>
    <col min="1297" max="1297" width="17.42578125" style="33" customWidth="1"/>
    <col min="1298" max="1298" width="52.7109375" style="33" customWidth="1"/>
    <col min="1299" max="1299" width="23.42578125" style="33" customWidth="1"/>
    <col min="1300" max="1300" width="12.7109375" style="33" bestFit="1" customWidth="1"/>
    <col min="1301" max="1301" width="15.85546875" style="33" customWidth="1"/>
    <col min="1302" max="1541" width="9.140625" style="33"/>
    <col min="1542" max="1542" width="6.85546875" style="33" customWidth="1"/>
    <col min="1543" max="1543" width="96.7109375" style="33" customWidth="1"/>
    <col min="1544" max="1544" width="12.28515625" style="33" customWidth="1"/>
    <col min="1545" max="1545" width="12.85546875" style="33" customWidth="1"/>
    <col min="1546" max="1546" width="12.28515625" style="33" customWidth="1"/>
    <col min="1547" max="1548" width="13.140625" style="33" customWidth="1"/>
    <col min="1549" max="1552" width="12.28515625" style="33" customWidth="1"/>
    <col min="1553" max="1553" width="17.42578125" style="33" customWidth="1"/>
    <col min="1554" max="1554" width="52.7109375" style="33" customWidth="1"/>
    <col min="1555" max="1555" width="23.42578125" style="33" customWidth="1"/>
    <col min="1556" max="1556" width="12.7109375" style="33" bestFit="1" customWidth="1"/>
    <col min="1557" max="1557" width="15.85546875" style="33" customWidth="1"/>
    <col min="1558" max="1797" width="9.140625" style="33"/>
    <col min="1798" max="1798" width="6.85546875" style="33" customWidth="1"/>
    <col min="1799" max="1799" width="96.7109375" style="33" customWidth="1"/>
    <col min="1800" max="1800" width="12.28515625" style="33" customWidth="1"/>
    <col min="1801" max="1801" width="12.85546875" style="33" customWidth="1"/>
    <col min="1802" max="1802" width="12.28515625" style="33" customWidth="1"/>
    <col min="1803" max="1804" width="13.140625" style="33" customWidth="1"/>
    <col min="1805" max="1808" width="12.28515625" style="33" customWidth="1"/>
    <col min="1809" max="1809" width="17.42578125" style="33" customWidth="1"/>
    <col min="1810" max="1810" width="52.7109375" style="33" customWidth="1"/>
    <col min="1811" max="1811" width="23.42578125" style="33" customWidth="1"/>
    <col min="1812" max="1812" width="12.7109375" style="33" bestFit="1" customWidth="1"/>
    <col min="1813" max="1813" width="15.85546875" style="33" customWidth="1"/>
    <col min="1814" max="2053" width="9.140625" style="33"/>
    <col min="2054" max="2054" width="6.85546875" style="33" customWidth="1"/>
    <col min="2055" max="2055" width="96.7109375" style="33" customWidth="1"/>
    <col min="2056" max="2056" width="12.28515625" style="33" customWidth="1"/>
    <col min="2057" max="2057" width="12.85546875" style="33" customWidth="1"/>
    <col min="2058" max="2058" width="12.28515625" style="33" customWidth="1"/>
    <col min="2059" max="2060" width="13.140625" style="33" customWidth="1"/>
    <col min="2061" max="2064" width="12.28515625" style="33" customWidth="1"/>
    <col min="2065" max="2065" width="17.42578125" style="33" customWidth="1"/>
    <col min="2066" max="2066" width="52.7109375" style="33" customWidth="1"/>
    <col min="2067" max="2067" width="23.42578125" style="33" customWidth="1"/>
    <col min="2068" max="2068" width="12.7109375" style="33" bestFit="1" customWidth="1"/>
    <col min="2069" max="2069" width="15.85546875" style="33" customWidth="1"/>
    <col min="2070" max="2309" width="9.140625" style="33"/>
    <col min="2310" max="2310" width="6.85546875" style="33" customWidth="1"/>
    <col min="2311" max="2311" width="96.7109375" style="33" customWidth="1"/>
    <col min="2312" max="2312" width="12.28515625" style="33" customWidth="1"/>
    <col min="2313" max="2313" width="12.85546875" style="33" customWidth="1"/>
    <col min="2314" max="2314" width="12.28515625" style="33" customWidth="1"/>
    <col min="2315" max="2316" width="13.140625" style="33" customWidth="1"/>
    <col min="2317" max="2320" width="12.28515625" style="33" customWidth="1"/>
    <col min="2321" max="2321" width="17.42578125" style="33" customWidth="1"/>
    <col min="2322" max="2322" width="52.7109375" style="33" customWidth="1"/>
    <col min="2323" max="2323" width="23.42578125" style="33" customWidth="1"/>
    <col min="2324" max="2324" width="12.7109375" style="33" bestFit="1" customWidth="1"/>
    <col min="2325" max="2325" width="15.85546875" style="33" customWidth="1"/>
    <col min="2326" max="2565" width="9.140625" style="33"/>
    <col min="2566" max="2566" width="6.85546875" style="33" customWidth="1"/>
    <col min="2567" max="2567" width="96.7109375" style="33" customWidth="1"/>
    <col min="2568" max="2568" width="12.28515625" style="33" customWidth="1"/>
    <col min="2569" max="2569" width="12.85546875" style="33" customWidth="1"/>
    <col min="2570" max="2570" width="12.28515625" style="33" customWidth="1"/>
    <col min="2571" max="2572" width="13.140625" style="33" customWidth="1"/>
    <col min="2573" max="2576" width="12.28515625" style="33" customWidth="1"/>
    <col min="2577" max="2577" width="17.42578125" style="33" customWidth="1"/>
    <col min="2578" max="2578" width="52.7109375" style="33" customWidth="1"/>
    <col min="2579" max="2579" width="23.42578125" style="33" customWidth="1"/>
    <col min="2580" max="2580" width="12.7109375" style="33" bestFit="1" customWidth="1"/>
    <col min="2581" max="2581" width="15.85546875" style="33" customWidth="1"/>
    <col min="2582" max="2821" width="9.140625" style="33"/>
    <col min="2822" max="2822" width="6.85546875" style="33" customWidth="1"/>
    <col min="2823" max="2823" width="96.7109375" style="33" customWidth="1"/>
    <col min="2824" max="2824" width="12.28515625" style="33" customWidth="1"/>
    <col min="2825" max="2825" width="12.85546875" style="33" customWidth="1"/>
    <col min="2826" max="2826" width="12.28515625" style="33" customWidth="1"/>
    <col min="2827" max="2828" width="13.140625" style="33" customWidth="1"/>
    <col min="2829" max="2832" width="12.28515625" style="33" customWidth="1"/>
    <col min="2833" max="2833" width="17.42578125" style="33" customWidth="1"/>
    <col min="2834" max="2834" width="52.7109375" style="33" customWidth="1"/>
    <col min="2835" max="2835" width="23.42578125" style="33" customWidth="1"/>
    <col min="2836" max="2836" width="12.7109375" style="33" bestFit="1" customWidth="1"/>
    <col min="2837" max="2837" width="15.85546875" style="33" customWidth="1"/>
    <col min="2838" max="3077" width="9.140625" style="33"/>
    <col min="3078" max="3078" width="6.85546875" style="33" customWidth="1"/>
    <col min="3079" max="3079" width="96.7109375" style="33" customWidth="1"/>
    <col min="3080" max="3080" width="12.28515625" style="33" customWidth="1"/>
    <col min="3081" max="3081" width="12.85546875" style="33" customWidth="1"/>
    <col min="3082" max="3082" width="12.28515625" style="33" customWidth="1"/>
    <col min="3083" max="3084" width="13.140625" style="33" customWidth="1"/>
    <col min="3085" max="3088" width="12.28515625" style="33" customWidth="1"/>
    <col min="3089" max="3089" width="17.42578125" style="33" customWidth="1"/>
    <col min="3090" max="3090" width="52.7109375" style="33" customWidth="1"/>
    <col min="3091" max="3091" width="23.42578125" style="33" customWidth="1"/>
    <col min="3092" max="3092" width="12.7109375" style="33" bestFit="1" customWidth="1"/>
    <col min="3093" max="3093" width="15.85546875" style="33" customWidth="1"/>
    <col min="3094" max="3333" width="9.140625" style="33"/>
    <col min="3334" max="3334" width="6.85546875" style="33" customWidth="1"/>
    <col min="3335" max="3335" width="96.7109375" style="33" customWidth="1"/>
    <col min="3336" max="3336" width="12.28515625" style="33" customWidth="1"/>
    <col min="3337" max="3337" width="12.85546875" style="33" customWidth="1"/>
    <col min="3338" max="3338" width="12.28515625" style="33" customWidth="1"/>
    <col min="3339" max="3340" width="13.140625" style="33" customWidth="1"/>
    <col min="3341" max="3344" width="12.28515625" style="33" customWidth="1"/>
    <col min="3345" max="3345" width="17.42578125" style="33" customWidth="1"/>
    <col min="3346" max="3346" width="52.7109375" style="33" customWidth="1"/>
    <col min="3347" max="3347" width="23.42578125" style="33" customWidth="1"/>
    <col min="3348" max="3348" width="12.7109375" style="33" bestFit="1" customWidth="1"/>
    <col min="3349" max="3349" width="15.85546875" style="33" customWidth="1"/>
    <col min="3350" max="3589" width="9.140625" style="33"/>
    <col min="3590" max="3590" width="6.85546875" style="33" customWidth="1"/>
    <col min="3591" max="3591" width="96.7109375" style="33" customWidth="1"/>
    <col min="3592" max="3592" width="12.28515625" style="33" customWidth="1"/>
    <col min="3593" max="3593" width="12.85546875" style="33" customWidth="1"/>
    <col min="3594" max="3594" width="12.28515625" style="33" customWidth="1"/>
    <col min="3595" max="3596" width="13.140625" style="33" customWidth="1"/>
    <col min="3597" max="3600" width="12.28515625" style="33" customWidth="1"/>
    <col min="3601" max="3601" width="17.42578125" style="33" customWidth="1"/>
    <col min="3602" max="3602" width="52.7109375" style="33" customWidth="1"/>
    <col min="3603" max="3603" width="23.42578125" style="33" customWidth="1"/>
    <col min="3604" max="3604" width="12.7109375" style="33" bestFit="1" customWidth="1"/>
    <col min="3605" max="3605" width="15.85546875" style="33" customWidth="1"/>
    <col min="3606" max="3845" width="9.140625" style="33"/>
    <col min="3846" max="3846" width="6.85546875" style="33" customWidth="1"/>
    <col min="3847" max="3847" width="96.7109375" style="33" customWidth="1"/>
    <col min="3848" max="3848" width="12.28515625" style="33" customWidth="1"/>
    <col min="3849" max="3849" width="12.85546875" style="33" customWidth="1"/>
    <col min="3850" max="3850" width="12.28515625" style="33" customWidth="1"/>
    <col min="3851" max="3852" width="13.140625" style="33" customWidth="1"/>
    <col min="3853" max="3856" width="12.28515625" style="33" customWidth="1"/>
    <col min="3857" max="3857" width="17.42578125" style="33" customWidth="1"/>
    <col min="3858" max="3858" width="52.7109375" style="33" customWidth="1"/>
    <col min="3859" max="3859" width="23.42578125" style="33" customWidth="1"/>
    <col min="3860" max="3860" width="12.7109375" style="33" bestFit="1" customWidth="1"/>
    <col min="3861" max="3861" width="15.85546875" style="33" customWidth="1"/>
    <col min="3862" max="4101" width="9.140625" style="33"/>
    <col min="4102" max="4102" width="6.85546875" style="33" customWidth="1"/>
    <col min="4103" max="4103" width="96.7109375" style="33" customWidth="1"/>
    <col min="4104" max="4104" width="12.28515625" style="33" customWidth="1"/>
    <col min="4105" max="4105" width="12.85546875" style="33" customWidth="1"/>
    <col min="4106" max="4106" width="12.28515625" style="33" customWidth="1"/>
    <col min="4107" max="4108" width="13.140625" style="33" customWidth="1"/>
    <col min="4109" max="4112" width="12.28515625" style="33" customWidth="1"/>
    <col min="4113" max="4113" width="17.42578125" style="33" customWidth="1"/>
    <col min="4114" max="4114" width="52.7109375" style="33" customWidth="1"/>
    <col min="4115" max="4115" width="23.42578125" style="33" customWidth="1"/>
    <col min="4116" max="4116" width="12.7109375" style="33" bestFit="1" customWidth="1"/>
    <col min="4117" max="4117" width="15.85546875" style="33" customWidth="1"/>
    <col min="4118" max="4357" width="9.140625" style="33"/>
    <col min="4358" max="4358" width="6.85546875" style="33" customWidth="1"/>
    <col min="4359" max="4359" width="96.7109375" style="33" customWidth="1"/>
    <col min="4360" max="4360" width="12.28515625" style="33" customWidth="1"/>
    <col min="4361" max="4361" width="12.85546875" style="33" customWidth="1"/>
    <col min="4362" max="4362" width="12.28515625" style="33" customWidth="1"/>
    <col min="4363" max="4364" width="13.140625" style="33" customWidth="1"/>
    <col min="4365" max="4368" width="12.28515625" style="33" customWidth="1"/>
    <col min="4369" max="4369" width="17.42578125" style="33" customWidth="1"/>
    <col min="4370" max="4370" width="52.7109375" style="33" customWidth="1"/>
    <col min="4371" max="4371" width="23.42578125" style="33" customWidth="1"/>
    <col min="4372" max="4372" width="12.7109375" style="33" bestFit="1" customWidth="1"/>
    <col min="4373" max="4373" width="15.85546875" style="33" customWidth="1"/>
    <col min="4374" max="4613" width="9.140625" style="33"/>
    <col min="4614" max="4614" width="6.85546875" style="33" customWidth="1"/>
    <col min="4615" max="4615" width="96.7109375" style="33" customWidth="1"/>
    <col min="4616" max="4616" width="12.28515625" style="33" customWidth="1"/>
    <col min="4617" max="4617" width="12.85546875" style="33" customWidth="1"/>
    <col min="4618" max="4618" width="12.28515625" style="33" customWidth="1"/>
    <col min="4619" max="4620" width="13.140625" style="33" customWidth="1"/>
    <col min="4621" max="4624" width="12.28515625" style="33" customWidth="1"/>
    <col min="4625" max="4625" width="17.42578125" style="33" customWidth="1"/>
    <col min="4626" max="4626" width="52.7109375" style="33" customWidth="1"/>
    <col min="4627" max="4627" width="23.42578125" style="33" customWidth="1"/>
    <col min="4628" max="4628" width="12.7109375" style="33" bestFit="1" customWidth="1"/>
    <col min="4629" max="4629" width="15.85546875" style="33" customWidth="1"/>
    <col min="4630" max="4869" width="9.140625" style="33"/>
    <col min="4870" max="4870" width="6.85546875" style="33" customWidth="1"/>
    <col min="4871" max="4871" width="96.7109375" style="33" customWidth="1"/>
    <col min="4872" max="4872" width="12.28515625" style="33" customWidth="1"/>
    <col min="4873" max="4873" width="12.85546875" style="33" customWidth="1"/>
    <col min="4874" max="4874" width="12.28515625" style="33" customWidth="1"/>
    <col min="4875" max="4876" width="13.140625" style="33" customWidth="1"/>
    <col min="4877" max="4880" width="12.28515625" style="33" customWidth="1"/>
    <col min="4881" max="4881" width="17.42578125" style="33" customWidth="1"/>
    <col min="4882" max="4882" width="52.7109375" style="33" customWidth="1"/>
    <col min="4883" max="4883" width="23.42578125" style="33" customWidth="1"/>
    <col min="4884" max="4884" width="12.7109375" style="33" bestFit="1" customWidth="1"/>
    <col min="4885" max="4885" width="15.85546875" style="33" customWidth="1"/>
    <col min="4886" max="5125" width="9.140625" style="33"/>
    <col min="5126" max="5126" width="6.85546875" style="33" customWidth="1"/>
    <col min="5127" max="5127" width="96.7109375" style="33" customWidth="1"/>
    <col min="5128" max="5128" width="12.28515625" style="33" customWidth="1"/>
    <col min="5129" max="5129" width="12.85546875" style="33" customWidth="1"/>
    <col min="5130" max="5130" width="12.28515625" style="33" customWidth="1"/>
    <col min="5131" max="5132" width="13.140625" style="33" customWidth="1"/>
    <col min="5133" max="5136" width="12.28515625" style="33" customWidth="1"/>
    <col min="5137" max="5137" width="17.42578125" style="33" customWidth="1"/>
    <col min="5138" max="5138" width="52.7109375" style="33" customWidth="1"/>
    <col min="5139" max="5139" width="23.42578125" style="33" customWidth="1"/>
    <col min="5140" max="5140" width="12.7109375" style="33" bestFit="1" customWidth="1"/>
    <col min="5141" max="5141" width="15.85546875" style="33" customWidth="1"/>
    <col min="5142" max="5381" width="9.140625" style="33"/>
    <col min="5382" max="5382" width="6.85546875" style="33" customWidth="1"/>
    <col min="5383" max="5383" width="96.7109375" style="33" customWidth="1"/>
    <col min="5384" max="5384" width="12.28515625" style="33" customWidth="1"/>
    <col min="5385" max="5385" width="12.85546875" style="33" customWidth="1"/>
    <col min="5386" max="5386" width="12.28515625" style="33" customWidth="1"/>
    <col min="5387" max="5388" width="13.140625" style="33" customWidth="1"/>
    <col min="5389" max="5392" width="12.28515625" style="33" customWidth="1"/>
    <col min="5393" max="5393" width="17.42578125" style="33" customWidth="1"/>
    <col min="5394" max="5394" width="52.7109375" style="33" customWidth="1"/>
    <col min="5395" max="5395" width="23.42578125" style="33" customWidth="1"/>
    <col min="5396" max="5396" width="12.7109375" style="33" bestFit="1" customWidth="1"/>
    <col min="5397" max="5397" width="15.85546875" style="33" customWidth="1"/>
    <col min="5398" max="5637" width="9.140625" style="33"/>
    <col min="5638" max="5638" width="6.85546875" style="33" customWidth="1"/>
    <col min="5639" max="5639" width="96.7109375" style="33" customWidth="1"/>
    <col min="5640" max="5640" width="12.28515625" style="33" customWidth="1"/>
    <col min="5641" max="5641" width="12.85546875" style="33" customWidth="1"/>
    <col min="5642" max="5642" width="12.28515625" style="33" customWidth="1"/>
    <col min="5643" max="5644" width="13.140625" style="33" customWidth="1"/>
    <col min="5645" max="5648" width="12.28515625" style="33" customWidth="1"/>
    <col min="5649" max="5649" width="17.42578125" style="33" customWidth="1"/>
    <col min="5650" max="5650" width="52.7109375" style="33" customWidth="1"/>
    <col min="5651" max="5651" width="23.42578125" style="33" customWidth="1"/>
    <col min="5652" max="5652" width="12.7109375" style="33" bestFit="1" customWidth="1"/>
    <col min="5653" max="5653" width="15.85546875" style="33" customWidth="1"/>
    <col min="5654" max="5893" width="9.140625" style="33"/>
    <col min="5894" max="5894" width="6.85546875" style="33" customWidth="1"/>
    <col min="5895" max="5895" width="96.7109375" style="33" customWidth="1"/>
    <col min="5896" max="5896" width="12.28515625" style="33" customWidth="1"/>
    <col min="5897" max="5897" width="12.85546875" style="33" customWidth="1"/>
    <col min="5898" max="5898" width="12.28515625" style="33" customWidth="1"/>
    <col min="5899" max="5900" width="13.140625" style="33" customWidth="1"/>
    <col min="5901" max="5904" width="12.28515625" style="33" customWidth="1"/>
    <col min="5905" max="5905" width="17.42578125" style="33" customWidth="1"/>
    <col min="5906" max="5906" width="52.7109375" style="33" customWidth="1"/>
    <col min="5907" max="5907" width="23.42578125" style="33" customWidth="1"/>
    <col min="5908" max="5908" width="12.7109375" style="33" bestFit="1" customWidth="1"/>
    <col min="5909" max="5909" width="15.85546875" style="33" customWidth="1"/>
    <col min="5910" max="6149" width="9.140625" style="33"/>
    <col min="6150" max="6150" width="6.85546875" style="33" customWidth="1"/>
    <col min="6151" max="6151" width="96.7109375" style="33" customWidth="1"/>
    <col min="6152" max="6152" width="12.28515625" style="33" customWidth="1"/>
    <col min="6153" max="6153" width="12.85546875" style="33" customWidth="1"/>
    <col min="6154" max="6154" width="12.28515625" style="33" customWidth="1"/>
    <col min="6155" max="6156" width="13.140625" style="33" customWidth="1"/>
    <col min="6157" max="6160" width="12.28515625" style="33" customWidth="1"/>
    <col min="6161" max="6161" width="17.42578125" style="33" customWidth="1"/>
    <col min="6162" max="6162" width="52.7109375" style="33" customWidth="1"/>
    <col min="6163" max="6163" width="23.42578125" style="33" customWidth="1"/>
    <col min="6164" max="6164" width="12.7109375" style="33" bestFit="1" customWidth="1"/>
    <col min="6165" max="6165" width="15.85546875" style="33" customWidth="1"/>
    <col min="6166" max="6405" width="9.140625" style="33"/>
    <col min="6406" max="6406" width="6.85546875" style="33" customWidth="1"/>
    <col min="6407" max="6407" width="96.7109375" style="33" customWidth="1"/>
    <col min="6408" max="6408" width="12.28515625" style="33" customWidth="1"/>
    <col min="6409" max="6409" width="12.85546875" style="33" customWidth="1"/>
    <col min="6410" max="6410" width="12.28515625" style="33" customWidth="1"/>
    <col min="6411" max="6412" width="13.140625" style="33" customWidth="1"/>
    <col min="6413" max="6416" width="12.28515625" style="33" customWidth="1"/>
    <col min="6417" max="6417" width="17.42578125" style="33" customWidth="1"/>
    <col min="6418" max="6418" width="52.7109375" style="33" customWidth="1"/>
    <col min="6419" max="6419" width="23.42578125" style="33" customWidth="1"/>
    <col min="6420" max="6420" width="12.7109375" style="33" bestFit="1" customWidth="1"/>
    <col min="6421" max="6421" width="15.85546875" style="33" customWidth="1"/>
    <col min="6422" max="6661" width="9.140625" style="33"/>
    <col min="6662" max="6662" width="6.85546875" style="33" customWidth="1"/>
    <col min="6663" max="6663" width="96.7109375" style="33" customWidth="1"/>
    <col min="6664" max="6664" width="12.28515625" style="33" customWidth="1"/>
    <col min="6665" max="6665" width="12.85546875" style="33" customWidth="1"/>
    <col min="6666" max="6666" width="12.28515625" style="33" customWidth="1"/>
    <col min="6667" max="6668" width="13.140625" style="33" customWidth="1"/>
    <col min="6669" max="6672" width="12.28515625" style="33" customWidth="1"/>
    <col min="6673" max="6673" width="17.42578125" style="33" customWidth="1"/>
    <col min="6674" max="6674" width="52.7109375" style="33" customWidth="1"/>
    <col min="6675" max="6675" width="23.42578125" style="33" customWidth="1"/>
    <col min="6676" max="6676" width="12.7109375" style="33" bestFit="1" customWidth="1"/>
    <col min="6677" max="6677" width="15.85546875" style="33" customWidth="1"/>
    <col min="6678" max="6917" width="9.140625" style="33"/>
    <col min="6918" max="6918" width="6.85546875" style="33" customWidth="1"/>
    <col min="6919" max="6919" width="96.7109375" style="33" customWidth="1"/>
    <col min="6920" max="6920" width="12.28515625" style="33" customWidth="1"/>
    <col min="6921" max="6921" width="12.85546875" style="33" customWidth="1"/>
    <col min="6922" max="6922" width="12.28515625" style="33" customWidth="1"/>
    <col min="6923" max="6924" width="13.140625" style="33" customWidth="1"/>
    <col min="6925" max="6928" width="12.28515625" style="33" customWidth="1"/>
    <col min="6929" max="6929" width="17.42578125" style="33" customWidth="1"/>
    <col min="6930" max="6930" width="52.7109375" style="33" customWidth="1"/>
    <col min="6931" max="6931" width="23.42578125" style="33" customWidth="1"/>
    <col min="6932" max="6932" width="12.7109375" style="33" bestFit="1" customWidth="1"/>
    <col min="6933" max="6933" width="15.85546875" style="33" customWidth="1"/>
    <col min="6934" max="7173" width="9.140625" style="33"/>
    <col min="7174" max="7174" width="6.85546875" style="33" customWidth="1"/>
    <col min="7175" max="7175" width="96.7109375" style="33" customWidth="1"/>
    <col min="7176" max="7176" width="12.28515625" style="33" customWidth="1"/>
    <col min="7177" max="7177" width="12.85546875" style="33" customWidth="1"/>
    <col min="7178" max="7178" width="12.28515625" style="33" customWidth="1"/>
    <col min="7179" max="7180" width="13.140625" style="33" customWidth="1"/>
    <col min="7181" max="7184" width="12.28515625" style="33" customWidth="1"/>
    <col min="7185" max="7185" width="17.42578125" style="33" customWidth="1"/>
    <col min="7186" max="7186" width="52.7109375" style="33" customWidth="1"/>
    <col min="7187" max="7187" width="23.42578125" style="33" customWidth="1"/>
    <col min="7188" max="7188" width="12.7109375" style="33" bestFit="1" customWidth="1"/>
    <col min="7189" max="7189" width="15.85546875" style="33" customWidth="1"/>
    <col min="7190" max="7429" width="9.140625" style="33"/>
    <col min="7430" max="7430" width="6.85546875" style="33" customWidth="1"/>
    <col min="7431" max="7431" width="96.7109375" style="33" customWidth="1"/>
    <col min="7432" max="7432" width="12.28515625" style="33" customWidth="1"/>
    <col min="7433" max="7433" width="12.85546875" style="33" customWidth="1"/>
    <col min="7434" max="7434" width="12.28515625" style="33" customWidth="1"/>
    <col min="7435" max="7436" width="13.140625" style="33" customWidth="1"/>
    <col min="7437" max="7440" width="12.28515625" style="33" customWidth="1"/>
    <col min="7441" max="7441" width="17.42578125" style="33" customWidth="1"/>
    <col min="7442" max="7442" width="52.7109375" style="33" customWidth="1"/>
    <col min="7443" max="7443" width="23.42578125" style="33" customWidth="1"/>
    <col min="7444" max="7444" width="12.7109375" style="33" bestFit="1" customWidth="1"/>
    <col min="7445" max="7445" width="15.85546875" style="33" customWidth="1"/>
    <col min="7446" max="7685" width="9.140625" style="33"/>
    <col min="7686" max="7686" width="6.85546875" style="33" customWidth="1"/>
    <col min="7687" max="7687" width="96.7109375" style="33" customWidth="1"/>
    <col min="7688" max="7688" width="12.28515625" style="33" customWidth="1"/>
    <col min="7689" max="7689" width="12.85546875" style="33" customWidth="1"/>
    <col min="7690" max="7690" width="12.28515625" style="33" customWidth="1"/>
    <col min="7691" max="7692" width="13.140625" style="33" customWidth="1"/>
    <col min="7693" max="7696" width="12.28515625" style="33" customWidth="1"/>
    <col min="7697" max="7697" width="17.42578125" style="33" customWidth="1"/>
    <col min="7698" max="7698" width="52.7109375" style="33" customWidth="1"/>
    <col min="7699" max="7699" width="23.42578125" style="33" customWidth="1"/>
    <col min="7700" max="7700" width="12.7109375" style="33" bestFit="1" customWidth="1"/>
    <col min="7701" max="7701" width="15.85546875" style="33" customWidth="1"/>
    <col min="7702" max="7941" width="9.140625" style="33"/>
    <col min="7942" max="7942" width="6.85546875" style="33" customWidth="1"/>
    <col min="7943" max="7943" width="96.7109375" style="33" customWidth="1"/>
    <col min="7944" max="7944" width="12.28515625" style="33" customWidth="1"/>
    <col min="7945" max="7945" width="12.85546875" style="33" customWidth="1"/>
    <col min="7946" max="7946" width="12.28515625" style="33" customWidth="1"/>
    <col min="7947" max="7948" width="13.140625" style="33" customWidth="1"/>
    <col min="7949" max="7952" width="12.28515625" style="33" customWidth="1"/>
    <col min="7953" max="7953" width="17.42578125" style="33" customWidth="1"/>
    <col min="7954" max="7954" width="52.7109375" style="33" customWidth="1"/>
    <col min="7955" max="7955" width="23.42578125" style="33" customWidth="1"/>
    <col min="7956" max="7956" width="12.7109375" style="33" bestFit="1" customWidth="1"/>
    <col min="7957" max="7957" width="15.85546875" style="33" customWidth="1"/>
    <col min="7958" max="8197" width="9.140625" style="33"/>
    <col min="8198" max="8198" width="6.85546875" style="33" customWidth="1"/>
    <col min="8199" max="8199" width="96.7109375" style="33" customWidth="1"/>
    <col min="8200" max="8200" width="12.28515625" style="33" customWidth="1"/>
    <col min="8201" max="8201" width="12.85546875" style="33" customWidth="1"/>
    <col min="8202" max="8202" width="12.28515625" style="33" customWidth="1"/>
    <col min="8203" max="8204" width="13.140625" style="33" customWidth="1"/>
    <col min="8205" max="8208" width="12.28515625" style="33" customWidth="1"/>
    <col min="8209" max="8209" width="17.42578125" style="33" customWidth="1"/>
    <col min="8210" max="8210" width="52.7109375" style="33" customWidth="1"/>
    <col min="8211" max="8211" width="23.42578125" style="33" customWidth="1"/>
    <col min="8212" max="8212" width="12.7109375" style="33" bestFit="1" customWidth="1"/>
    <col min="8213" max="8213" width="15.85546875" style="33" customWidth="1"/>
    <col min="8214" max="8453" width="9.140625" style="33"/>
    <col min="8454" max="8454" width="6.85546875" style="33" customWidth="1"/>
    <col min="8455" max="8455" width="96.7109375" style="33" customWidth="1"/>
    <col min="8456" max="8456" width="12.28515625" style="33" customWidth="1"/>
    <col min="8457" max="8457" width="12.85546875" style="33" customWidth="1"/>
    <col min="8458" max="8458" width="12.28515625" style="33" customWidth="1"/>
    <col min="8459" max="8460" width="13.140625" style="33" customWidth="1"/>
    <col min="8461" max="8464" width="12.28515625" style="33" customWidth="1"/>
    <col min="8465" max="8465" width="17.42578125" style="33" customWidth="1"/>
    <col min="8466" max="8466" width="52.7109375" style="33" customWidth="1"/>
    <col min="8467" max="8467" width="23.42578125" style="33" customWidth="1"/>
    <col min="8468" max="8468" width="12.7109375" style="33" bestFit="1" customWidth="1"/>
    <col min="8469" max="8469" width="15.85546875" style="33" customWidth="1"/>
    <col min="8470" max="8709" width="9.140625" style="33"/>
    <col min="8710" max="8710" width="6.85546875" style="33" customWidth="1"/>
    <col min="8711" max="8711" width="96.7109375" style="33" customWidth="1"/>
    <col min="8712" max="8712" width="12.28515625" style="33" customWidth="1"/>
    <col min="8713" max="8713" width="12.85546875" style="33" customWidth="1"/>
    <col min="8714" max="8714" width="12.28515625" style="33" customWidth="1"/>
    <col min="8715" max="8716" width="13.140625" style="33" customWidth="1"/>
    <col min="8717" max="8720" width="12.28515625" style="33" customWidth="1"/>
    <col min="8721" max="8721" width="17.42578125" style="33" customWidth="1"/>
    <col min="8722" max="8722" width="52.7109375" style="33" customWidth="1"/>
    <col min="8723" max="8723" width="23.42578125" style="33" customWidth="1"/>
    <col min="8724" max="8724" width="12.7109375" style="33" bestFit="1" customWidth="1"/>
    <col min="8725" max="8725" width="15.85546875" style="33" customWidth="1"/>
    <col min="8726" max="8965" width="9.140625" style="33"/>
    <col min="8966" max="8966" width="6.85546875" style="33" customWidth="1"/>
    <col min="8967" max="8967" width="96.7109375" style="33" customWidth="1"/>
    <col min="8968" max="8968" width="12.28515625" style="33" customWidth="1"/>
    <col min="8969" max="8969" width="12.85546875" style="33" customWidth="1"/>
    <col min="8970" max="8970" width="12.28515625" style="33" customWidth="1"/>
    <col min="8971" max="8972" width="13.140625" style="33" customWidth="1"/>
    <col min="8973" max="8976" width="12.28515625" style="33" customWidth="1"/>
    <col min="8977" max="8977" width="17.42578125" style="33" customWidth="1"/>
    <col min="8978" max="8978" width="52.7109375" style="33" customWidth="1"/>
    <col min="8979" max="8979" width="23.42578125" style="33" customWidth="1"/>
    <col min="8980" max="8980" width="12.7109375" style="33" bestFit="1" customWidth="1"/>
    <col min="8981" max="8981" width="15.85546875" style="33" customWidth="1"/>
    <col min="8982" max="9221" width="9.140625" style="33"/>
    <col min="9222" max="9222" width="6.85546875" style="33" customWidth="1"/>
    <col min="9223" max="9223" width="96.7109375" style="33" customWidth="1"/>
    <col min="9224" max="9224" width="12.28515625" style="33" customWidth="1"/>
    <col min="9225" max="9225" width="12.85546875" style="33" customWidth="1"/>
    <col min="9226" max="9226" width="12.28515625" style="33" customWidth="1"/>
    <col min="9227" max="9228" width="13.140625" style="33" customWidth="1"/>
    <col min="9229" max="9232" width="12.28515625" style="33" customWidth="1"/>
    <col min="9233" max="9233" width="17.42578125" style="33" customWidth="1"/>
    <col min="9234" max="9234" width="52.7109375" style="33" customWidth="1"/>
    <col min="9235" max="9235" width="23.42578125" style="33" customWidth="1"/>
    <col min="9236" max="9236" width="12.7109375" style="33" bestFit="1" customWidth="1"/>
    <col min="9237" max="9237" width="15.85546875" style="33" customWidth="1"/>
    <col min="9238" max="9477" width="9.140625" style="33"/>
    <col min="9478" max="9478" width="6.85546875" style="33" customWidth="1"/>
    <col min="9479" max="9479" width="96.7109375" style="33" customWidth="1"/>
    <col min="9480" max="9480" width="12.28515625" style="33" customWidth="1"/>
    <col min="9481" max="9481" width="12.85546875" style="33" customWidth="1"/>
    <col min="9482" max="9482" width="12.28515625" style="33" customWidth="1"/>
    <col min="9483" max="9484" width="13.140625" style="33" customWidth="1"/>
    <col min="9485" max="9488" width="12.28515625" style="33" customWidth="1"/>
    <col min="9489" max="9489" width="17.42578125" style="33" customWidth="1"/>
    <col min="9490" max="9490" width="52.7109375" style="33" customWidth="1"/>
    <col min="9491" max="9491" width="23.42578125" style="33" customWidth="1"/>
    <col min="9492" max="9492" width="12.7109375" style="33" bestFit="1" customWidth="1"/>
    <col min="9493" max="9493" width="15.85546875" style="33" customWidth="1"/>
    <col min="9494" max="9733" width="9.140625" style="33"/>
    <col min="9734" max="9734" width="6.85546875" style="33" customWidth="1"/>
    <col min="9735" max="9735" width="96.7109375" style="33" customWidth="1"/>
    <col min="9736" max="9736" width="12.28515625" style="33" customWidth="1"/>
    <col min="9737" max="9737" width="12.85546875" style="33" customWidth="1"/>
    <col min="9738" max="9738" width="12.28515625" style="33" customWidth="1"/>
    <col min="9739" max="9740" width="13.140625" style="33" customWidth="1"/>
    <col min="9741" max="9744" width="12.28515625" style="33" customWidth="1"/>
    <col min="9745" max="9745" width="17.42578125" style="33" customWidth="1"/>
    <col min="9746" max="9746" width="52.7109375" style="33" customWidth="1"/>
    <col min="9747" max="9747" width="23.42578125" style="33" customWidth="1"/>
    <col min="9748" max="9748" width="12.7109375" style="33" bestFit="1" customWidth="1"/>
    <col min="9749" max="9749" width="15.85546875" style="33" customWidth="1"/>
    <col min="9750" max="9989" width="9.140625" style="33"/>
    <col min="9990" max="9990" width="6.85546875" style="33" customWidth="1"/>
    <col min="9991" max="9991" width="96.7109375" style="33" customWidth="1"/>
    <col min="9992" max="9992" width="12.28515625" style="33" customWidth="1"/>
    <col min="9993" max="9993" width="12.85546875" style="33" customWidth="1"/>
    <col min="9994" max="9994" width="12.28515625" style="33" customWidth="1"/>
    <col min="9995" max="9996" width="13.140625" style="33" customWidth="1"/>
    <col min="9997" max="10000" width="12.28515625" style="33" customWidth="1"/>
    <col min="10001" max="10001" width="17.42578125" style="33" customWidth="1"/>
    <col min="10002" max="10002" width="52.7109375" style="33" customWidth="1"/>
    <col min="10003" max="10003" width="23.42578125" style="33" customWidth="1"/>
    <col min="10004" max="10004" width="12.7109375" style="33" bestFit="1" customWidth="1"/>
    <col min="10005" max="10005" width="15.85546875" style="33" customWidth="1"/>
    <col min="10006" max="10245" width="9.140625" style="33"/>
    <col min="10246" max="10246" width="6.85546875" style="33" customWidth="1"/>
    <col min="10247" max="10247" width="96.7109375" style="33" customWidth="1"/>
    <col min="10248" max="10248" width="12.28515625" style="33" customWidth="1"/>
    <col min="10249" max="10249" width="12.85546875" style="33" customWidth="1"/>
    <col min="10250" max="10250" width="12.28515625" style="33" customWidth="1"/>
    <col min="10251" max="10252" width="13.140625" style="33" customWidth="1"/>
    <col min="10253" max="10256" width="12.28515625" style="33" customWidth="1"/>
    <col min="10257" max="10257" width="17.42578125" style="33" customWidth="1"/>
    <col min="10258" max="10258" width="52.7109375" style="33" customWidth="1"/>
    <col min="10259" max="10259" width="23.42578125" style="33" customWidth="1"/>
    <col min="10260" max="10260" width="12.7109375" style="33" bestFit="1" customWidth="1"/>
    <col min="10261" max="10261" width="15.85546875" style="33" customWidth="1"/>
    <col min="10262" max="10501" width="9.140625" style="33"/>
    <col min="10502" max="10502" width="6.85546875" style="33" customWidth="1"/>
    <col min="10503" max="10503" width="96.7109375" style="33" customWidth="1"/>
    <col min="10504" max="10504" width="12.28515625" style="33" customWidth="1"/>
    <col min="10505" max="10505" width="12.85546875" style="33" customWidth="1"/>
    <col min="10506" max="10506" width="12.28515625" style="33" customWidth="1"/>
    <col min="10507" max="10508" width="13.140625" style="33" customWidth="1"/>
    <col min="10509" max="10512" width="12.28515625" style="33" customWidth="1"/>
    <col min="10513" max="10513" width="17.42578125" style="33" customWidth="1"/>
    <col min="10514" max="10514" width="52.7109375" style="33" customWidth="1"/>
    <col min="10515" max="10515" width="23.42578125" style="33" customWidth="1"/>
    <col min="10516" max="10516" width="12.7109375" style="33" bestFit="1" customWidth="1"/>
    <col min="10517" max="10517" width="15.85546875" style="33" customWidth="1"/>
    <col min="10518" max="10757" width="9.140625" style="33"/>
    <col min="10758" max="10758" width="6.85546875" style="33" customWidth="1"/>
    <col min="10759" max="10759" width="96.7109375" style="33" customWidth="1"/>
    <col min="10760" max="10760" width="12.28515625" style="33" customWidth="1"/>
    <col min="10761" max="10761" width="12.85546875" style="33" customWidth="1"/>
    <col min="10762" max="10762" width="12.28515625" style="33" customWidth="1"/>
    <col min="10763" max="10764" width="13.140625" style="33" customWidth="1"/>
    <col min="10765" max="10768" width="12.28515625" style="33" customWidth="1"/>
    <col min="10769" max="10769" width="17.42578125" style="33" customWidth="1"/>
    <col min="10770" max="10770" width="52.7109375" style="33" customWidth="1"/>
    <col min="10771" max="10771" width="23.42578125" style="33" customWidth="1"/>
    <col min="10772" max="10772" width="12.7109375" style="33" bestFit="1" customWidth="1"/>
    <col min="10773" max="10773" width="15.85546875" style="33" customWidth="1"/>
    <col min="10774" max="11013" width="9.140625" style="33"/>
    <col min="11014" max="11014" width="6.85546875" style="33" customWidth="1"/>
    <col min="11015" max="11015" width="96.7109375" style="33" customWidth="1"/>
    <col min="11016" max="11016" width="12.28515625" style="33" customWidth="1"/>
    <col min="11017" max="11017" width="12.85546875" style="33" customWidth="1"/>
    <col min="11018" max="11018" width="12.28515625" style="33" customWidth="1"/>
    <col min="11019" max="11020" width="13.140625" style="33" customWidth="1"/>
    <col min="11021" max="11024" width="12.28515625" style="33" customWidth="1"/>
    <col min="11025" max="11025" width="17.42578125" style="33" customWidth="1"/>
    <col min="11026" max="11026" width="52.7109375" style="33" customWidth="1"/>
    <col min="11027" max="11027" width="23.42578125" style="33" customWidth="1"/>
    <col min="11028" max="11028" width="12.7109375" style="33" bestFit="1" customWidth="1"/>
    <col min="11029" max="11029" width="15.85546875" style="33" customWidth="1"/>
    <col min="11030" max="11269" width="9.140625" style="33"/>
    <col min="11270" max="11270" width="6.85546875" style="33" customWidth="1"/>
    <col min="11271" max="11271" width="96.7109375" style="33" customWidth="1"/>
    <col min="11272" max="11272" width="12.28515625" style="33" customWidth="1"/>
    <col min="11273" max="11273" width="12.85546875" style="33" customWidth="1"/>
    <col min="11274" max="11274" width="12.28515625" style="33" customWidth="1"/>
    <col min="11275" max="11276" width="13.140625" style="33" customWidth="1"/>
    <col min="11277" max="11280" width="12.28515625" style="33" customWidth="1"/>
    <col min="11281" max="11281" width="17.42578125" style="33" customWidth="1"/>
    <col min="11282" max="11282" width="52.7109375" style="33" customWidth="1"/>
    <col min="11283" max="11283" width="23.42578125" style="33" customWidth="1"/>
    <col min="11284" max="11284" width="12.7109375" style="33" bestFit="1" customWidth="1"/>
    <col min="11285" max="11285" width="15.85546875" style="33" customWidth="1"/>
    <col min="11286" max="11525" width="9.140625" style="33"/>
    <col min="11526" max="11526" width="6.85546875" style="33" customWidth="1"/>
    <col min="11527" max="11527" width="96.7109375" style="33" customWidth="1"/>
    <col min="11528" max="11528" width="12.28515625" style="33" customWidth="1"/>
    <col min="11529" max="11529" width="12.85546875" style="33" customWidth="1"/>
    <col min="11530" max="11530" width="12.28515625" style="33" customWidth="1"/>
    <col min="11531" max="11532" width="13.140625" style="33" customWidth="1"/>
    <col min="11533" max="11536" width="12.28515625" style="33" customWidth="1"/>
    <col min="11537" max="11537" width="17.42578125" style="33" customWidth="1"/>
    <col min="11538" max="11538" width="52.7109375" style="33" customWidth="1"/>
    <col min="11539" max="11539" width="23.42578125" style="33" customWidth="1"/>
    <col min="11540" max="11540" width="12.7109375" style="33" bestFit="1" customWidth="1"/>
    <col min="11541" max="11541" width="15.85546875" style="33" customWidth="1"/>
    <col min="11542" max="11781" width="9.140625" style="33"/>
    <col min="11782" max="11782" width="6.85546875" style="33" customWidth="1"/>
    <col min="11783" max="11783" width="96.7109375" style="33" customWidth="1"/>
    <col min="11784" max="11784" width="12.28515625" style="33" customWidth="1"/>
    <col min="11785" max="11785" width="12.85546875" style="33" customWidth="1"/>
    <col min="11786" max="11786" width="12.28515625" style="33" customWidth="1"/>
    <col min="11787" max="11788" width="13.140625" style="33" customWidth="1"/>
    <col min="11789" max="11792" width="12.28515625" style="33" customWidth="1"/>
    <col min="11793" max="11793" width="17.42578125" style="33" customWidth="1"/>
    <col min="11794" max="11794" width="52.7109375" style="33" customWidth="1"/>
    <col min="11795" max="11795" width="23.42578125" style="33" customWidth="1"/>
    <col min="11796" max="11796" width="12.7109375" style="33" bestFit="1" customWidth="1"/>
    <col min="11797" max="11797" width="15.85546875" style="33" customWidth="1"/>
    <col min="11798" max="12037" width="9.140625" style="33"/>
    <col min="12038" max="12038" width="6.85546875" style="33" customWidth="1"/>
    <col min="12039" max="12039" width="96.7109375" style="33" customWidth="1"/>
    <col min="12040" max="12040" width="12.28515625" style="33" customWidth="1"/>
    <col min="12041" max="12041" width="12.85546875" style="33" customWidth="1"/>
    <col min="12042" max="12042" width="12.28515625" style="33" customWidth="1"/>
    <col min="12043" max="12044" width="13.140625" style="33" customWidth="1"/>
    <col min="12045" max="12048" width="12.28515625" style="33" customWidth="1"/>
    <col min="12049" max="12049" width="17.42578125" style="33" customWidth="1"/>
    <col min="12050" max="12050" width="52.7109375" style="33" customWidth="1"/>
    <col min="12051" max="12051" width="23.42578125" style="33" customWidth="1"/>
    <col min="12052" max="12052" width="12.7109375" style="33" bestFit="1" customWidth="1"/>
    <col min="12053" max="12053" width="15.85546875" style="33" customWidth="1"/>
    <col min="12054" max="12293" width="9.140625" style="33"/>
    <col min="12294" max="12294" width="6.85546875" style="33" customWidth="1"/>
    <col min="12295" max="12295" width="96.7109375" style="33" customWidth="1"/>
    <col min="12296" max="12296" width="12.28515625" style="33" customWidth="1"/>
    <col min="12297" max="12297" width="12.85546875" style="33" customWidth="1"/>
    <col min="12298" max="12298" width="12.28515625" style="33" customWidth="1"/>
    <col min="12299" max="12300" width="13.140625" style="33" customWidth="1"/>
    <col min="12301" max="12304" width="12.28515625" style="33" customWidth="1"/>
    <col min="12305" max="12305" width="17.42578125" style="33" customWidth="1"/>
    <col min="12306" max="12306" width="52.7109375" style="33" customWidth="1"/>
    <col min="12307" max="12307" width="23.42578125" style="33" customWidth="1"/>
    <col min="12308" max="12308" width="12.7109375" style="33" bestFit="1" customWidth="1"/>
    <col min="12309" max="12309" width="15.85546875" style="33" customWidth="1"/>
    <col min="12310" max="12549" width="9.140625" style="33"/>
    <col min="12550" max="12550" width="6.85546875" style="33" customWidth="1"/>
    <col min="12551" max="12551" width="96.7109375" style="33" customWidth="1"/>
    <col min="12552" max="12552" width="12.28515625" style="33" customWidth="1"/>
    <col min="12553" max="12553" width="12.85546875" style="33" customWidth="1"/>
    <col min="12554" max="12554" width="12.28515625" style="33" customWidth="1"/>
    <col min="12555" max="12556" width="13.140625" style="33" customWidth="1"/>
    <col min="12557" max="12560" width="12.28515625" style="33" customWidth="1"/>
    <col min="12561" max="12561" width="17.42578125" style="33" customWidth="1"/>
    <col min="12562" max="12562" width="52.7109375" style="33" customWidth="1"/>
    <col min="12563" max="12563" width="23.42578125" style="33" customWidth="1"/>
    <col min="12564" max="12564" width="12.7109375" style="33" bestFit="1" customWidth="1"/>
    <col min="12565" max="12565" width="15.85546875" style="33" customWidth="1"/>
    <col min="12566" max="12805" width="9.140625" style="33"/>
    <col min="12806" max="12806" width="6.85546875" style="33" customWidth="1"/>
    <col min="12807" max="12807" width="96.7109375" style="33" customWidth="1"/>
    <col min="12808" max="12808" width="12.28515625" style="33" customWidth="1"/>
    <col min="12809" max="12809" width="12.85546875" style="33" customWidth="1"/>
    <col min="12810" max="12810" width="12.28515625" style="33" customWidth="1"/>
    <col min="12811" max="12812" width="13.140625" style="33" customWidth="1"/>
    <col min="12813" max="12816" width="12.28515625" style="33" customWidth="1"/>
    <col min="12817" max="12817" width="17.42578125" style="33" customWidth="1"/>
    <col min="12818" max="12818" width="52.7109375" style="33" customWidth="1"/>
    <col min="12819" max="12819" width="23.42578125" style="33" customWidth="1"/>
    <col min="12820" max="12820" width="12.7109375" style="33" bestFit="1" customWidth="1"/>
    <col min="12821" max="12821" width="15.85546875" style="33" customWidth="1"/>
    <col min="12822" max="13061" width="9.140625" style="33"/>
    <col min="13062" max="13062" width="6.85546875" style="33" customWidth="1"/>
    <col min="13063" max="13063" width="96.7109375" style="33" customWidth="1"/>
    <col min="13064" max="13064" width="12.28515625" style="33" customWidth="1"/>
    <col min="13065" max="13065" width="12.85546875" style="33" customWidth="1"/>
    <col min="13066" max="13066" width="12.28515625" style="33" customWidth="1"/>
    <col min="13067" max="13068" width="13.140625" style="33" customWidth="1"/>
    <col min="13069" max="13072" width="12.28515625" style="33" customWidth="1"/>
    <col min="13073" max="13073" width="17.42578125" style="33" customWidth="1"/>
    <col min="13074" max="13074" width="52.7109375" style="33" customWidth="1"/>
    <col min="13075" max="13075" width="23.42578125" style="33" customWidth="1"/>
    <col min="13076" max="13076" width="12.7109375" style="33" bestFit="1" customWidth="1"/>
    <col min="13077" max="13077" width="15.85546875" style="33" customWidth="1"/>
    <col min="13078" max="13317" width="9.140625" style="33"/>
    <col min="13318" max="13318" width="6.85546875" style="33" customWidth="1"/>
    <col min="13319" max="13319" width="96.7109375" style="33" customWidth="1"/>
    <col min="13320" max="13320" width="12.28515625" style="33" customWidth="1"/>
    <col min="13321" max="13321" width="12.85546875" style="33" customWidth="1"/>
    <col min="13322" max="13322" width="12.28515625" style="33" customWidth="1"/>
    <col min="13323" max="13324" width="13.140625" style="33" customWidth="1"/>
    <col min="13325" max="13328" width="12.28515625" style="33" customWidth="1"/>
    <col min="13329" max="13329" width="17.42578125" style="33" customWidth="1"/>
    <col min="13330" max="13330" width="52.7109375" style="33" customWidth="1"/>
    <col min="13331" max="13331" width="23.42578125" style="33" customWidth="1"/>
    <col min="13332" max="13332" width="12.7109375" style="33" bestFit="1" customWidth="1"/>
    <col min="13333" max="13333" width="15.85546875" style="33" customWidth="1"/>
    <col min="13334" max="13573" width="9.140625" style="33"/>
    <col min="13574" max="13574" width="6.85546875" style="33" customWidth="1"/>
    <col min="13575" max="13575" width="96.7109375" style="33" customWidth="1"/>
    <col min="13576" max="13576" width="12.28515625" style="33" customWidth="1"/>
    <col min="13577" max="13577" width="12.85546875" style="33" customWidth="1"/>
    <col min="13578" max="13578" width="12.28515625" style="33" customWidth="1"/>
    <col min="13579" max="13580" width="13.140625" style="33" customWidth="1"/>
    <col min="13581" max="13584" width="12.28515625" style="33" customWidth="1"/>
    <col min="13585" max="13585" width="17.42578125" style="33" customWidth="1"/>
    <col min="13586" max="13586" width="52.7109375" style="33" customWidth="1"/>
    <col min="13587" max="13587" width="23.42578125" style="33" customWidth="1"/>
    <col min="13588" max="13588" width="12.7109375" style="33" bestFit="1" customWidth="1"/>
    <col min="13589" max="13589" width="15.85546875" style="33" customWidth="1"/>
    <col min="13590" max="13829" width="9.140625" style="33"/>
    <col min="13830" max="13830" width="6.85546875" style="33" customWidth="1"/>
    <col min="13831" max="13831" width="96.7109375" style="33" customWidth="1"/>
    <col min="13832" max="13832" width="12.28515625" style="33" customWidth="1"/>
    <col min="13833" max="13833" width="12.85546875" style="33" customWidth="1"/>
    <col min="13834" max="13834" width="12.28515625" style="33" customWidth="1"/>
    <col min="13835" max="13836" width="13.140625" style="33" customWidth="1"/>
    <col min="13837" max="13840" width="12.28515625" style="33" customWidth="1"/>
    <col min="13841" max="13841" width="17.42578125" style="33" customWidth="1"/>
    <col min="13842" max="13842" width="52.7109375" style="33" customWidth="1"/>
    <col min="13843" max="13843" width="23.42578125" style="33" customWidth="1"/>
    <col min="13844" max="13844" width="12.7109375" style="33" bestFit="1" customWidth="1"/>
    <col min="13845" max="13845" width="15.85546875" style="33" customWidth="1"/>
    <col min="13846" max="14085" width="9.140625" style="33"/>
    <col min="14086" max="14086" width="6.85546875" style="33" customWidth="1"/>
    <col min="14087" max="14087" width="96.7109375" style="33" customWidth="1"/>
    <col min="14088" max="14088" width="12.28515625" style="33" customWidth="1"/>
    <col min="14089" max="14089" width="12.85546875" style="33" customWidth="1"/>
    <col min="14090" max="14090" width="12.28515625" style="33" customWidth="1"/>
    <col min="14091" max="14092" width="13.140625" style="33" customWidth="1"/>
    <col min="14093" max="14096" width="12.28515625" style="33" customWidth="1"/>
    <col min="14097" max="14097" width="17.42578125" style="33" customWidth="1"/>
    <col min="14098" max="14098" width="52.7109375" style="33" customWidth="1"/>
    <col min="14099" max="14099" width="23.42578125" style="33" customWidth="1"/>
    <col min="14100" max="14100" width="12.7109375" style="33" bestFit="1" customWidth="1"/>
    <col min="14101" max="14101" width="15.85546875" style="33" customWidth="1"/>
    <col min="14102" max="14341" width="9.140625" style="33"/>
    <col min="14342" max="14342" width="6.85546875" style="33" customWidth="1"/>
    <col min="14343" max="14343" width="96.7109375" style="33" customWidth="1"/>
    <col min="14344" max="14344" width="12.28515625" style="33" customWidth="1"/>
    <col min="14345" max="14345" width="12.85546875" style="33" customWidth="1"/>
    <col min="14346" max="14346" width="12.28515625" style="33" customWidth="1"/>
    <col min="14347" max="14348" width="13.140625" style="33" customWidth="1"/>
    <col min="14349" max="14352" width="12.28515625" style="33" customWidth="1"/>
    <col min="14353" max="14353" width="17.42578125" style="33" customWidth="1"/>
    <col min="14354" max="14354" width="52.7109375" style="33" customWidth="1"/>
    <col min="14355" max="14355" width="23.42578125" style="33" customWidth="1"/>
    <col min="14356" max="14356" width="12.7109375" style="33" bestFit="1" customWidth="1"/>
    <col min="14357" max="14357" width="15.85546875" style="33" customWidth="1"/>
    <col min="14358" max="14597" width="9.140625" style="33"/>
    <col min="14598" max="14598" width="6.85546875" style="33" customWidth="1"/>
    <col min="14599" max="14599" width="96.7109375" style="33" customWidth="1"/>
    <col min="14600" max="14600" width="12.28515625" style="33" customWidth="1"/>
    <col min="14601" max="14601" width="12.85546875" style="33" customWidth="1"/>
    <col min="14602" max="14602" width="12.28515625" style="33" customWidth="1"/>
    <col min="14603" max="14604" width="13.140625" style="33" customWidth="1"/>
    <col min="14605" max="14608" width="12.28515625" style="33" customWidth="1"/>
    <col min="14609" max="14609" width="17.42578125" style="33" customWidth="1"/>
    <col min="14610" max="14610" width="52.7109375" style="33" customWidth="1"/>
    <col min="14611" max="14611" width="23.42578125" style="33" customWidth="1"/>
    <col min="14612" max="14612" width="12.7109375" style="33" bestFit="1" customWidth="1"/>
    <col min="14613" max="14613" width="15.85546875" style="33" customWidth="1"/>
    <col min="14614" max="14853" width="9.140625" style="33"/>
    <col min="14854" max="14854" width="6.85546875" style="33" customWidth="1"/>
    <col min="14855" max="14855" width="96.7109375" style="33" customWidth="1"/>
    <col min="14856" max="14856" width="12.28515625" style="33" customWidth="1"/>
    <col min="14857" max="14857" width="12.85546875" style="33" customWidth="1"/>
    <col min="14858" max="14858" width="12.28515625" style="33" customWidth="1"/>
    <col min="14859" max="14860" width="13.140625" style="33" customWidth="1"/>
    <col min="14861" max="14864" width="12.28515625" style="33" customWidth="1"/>
    <col min="14865" max="14865" width="17.42578125" style="33" customWidth="1"/>
    <col min="14866" max="14866" width="52.7109375" style="33" customWidth="1"/>
    <col min="14867" max="14867" width="23.42578125" style="33" customWidth="1"/>
    <col min="14868" max="14868" width="12.7109375" style="33" bestFit="1" customWidth="1"/>
    <col min="14869" max="14869" width="15.85546875" style="33" customWidth="1"/>
    <col min="14870" max="15109" width="9.140625" style="33"/>
    <col min="15110" max="15110" width="6.85546875" style="33" customWidth="1"/>
    <col min="15111" max="15111" width="96.7109375" style="33" customWidth="1"/>
    <col min="15112" max="15112" width="12.28515625" style="33" customWidth="1"/>
    <col min="15113" max="15113" width="12.85546875" style="33" customWidth="1"/>
    <col min="15114" max="15114" width="12.28515625" style="33" customWidth="1"/>
    <col min="15115" max="15116" width="13.140625" style="33" customWidth="1"/>
    <col min="15117" max="15120" width="12.28515625" style="33" customWidth="1"/>
    <col min="15121" max="15121" width="17.42578125" style="33" customWidth="1"/>
    <col min="15122" max="15122" width="52.7109375" style="33" customWidth="1"/>
    <col min="15123" max="15123" width="23.42578125" style="33" customWidth="1"/>
    <col min="15124" max="15124" width="12.7109375" style="33" bestFit="1" customWidth="1"/>
    <col min="15125" max="15125" width="15.85546875" style="33" customWidth="1"/>
    <col min="15126" max="15365" width="9.140625" style="33"/>
    <col min="15366" max="15366" width="6.85546875" style="33" customWidth="1"/>
    <col min="15367" max="15367" width="96.7109375" style="33" customWidth="1"/>
    <col min="15368" max="15368" width="12.28515625" style="33" customWidth="1"/>
    <col min="15369" max="15369" width="12.85546875" style="33" customWidth="1"/>
    <col min="15370" max="15370" width="12.28515625" style="33" customWidth="1"/>
    <col min="15371" max="15372" width="13.140625" style="33" customWidth="1"/>
    <col min="15373" max="15376" width="12.28515625" style="33" customWidth="1"/>
    <col min="15377" max="15377" width="17.42578125" style="33" customWidth="1"/>
    <col min="15378" max="15378" width="52.7109375" style="33" customWidth="1"/>
    <col min="15379" max="15379" width="23.42578125" style="33" customWidth="1"/>
    <col min="15380" max="15380" width="12.7109375" style="33" bestFit="1" customWidth="1"/>
    <col min="15381" max="15381" width="15.85546875" style="33" customWidth="1"/>
    <col min="15382" max="15621" width="9.140625" style="33"/>
    <col min="15622" max="15622" width="6.85546875" style="33" customWidth="1"/>
    <col min="15623" max="15623" width="96.7109375" style="33" customWidth="1"/>
    <col min="15624" max="15624" width="12.28515625" style="33" customWidth="1"/>
    <col min="15625" max="15625" width="12.85546875" style="33" customWidth="1"/>
    <col min="15626" max="15626" width="12.28515625" style="33" customWidth="1"/>
    <col min="15627" max="15628" width="13.140625" style="33" customWidth="1"/>
    <col min="15629" max="15632" width="12.28515625" style="33" customWidth="1"/>
    <col min="15633" max="15633" width="17.42578125" style="33" customWidth="1"/>
    <col min="15634" max="15634" width="52.7109375" style="33" customWidth="1"/>
    <col min="15635" max="15635" width="23.42578125" style="33" customWidth="1"/>
    <col min="15636" max="15636" width="12.7109375" style="33" bestFit="1" customWidth="1"/>
    <col min="15637" max="15637" width="15.85546875" style="33" customWidth="1"/>
    <col min="15638" max="15877" width="9.140625" style="33"/>
    <col min="15878" max="15878" width="6.85546875" style="33" customWidth="1"/>
    <col min="15879" max="15879" width="96.7109375" style="33" customWidth="1"/>
    <col min="15880" max="15880" width="12.28515625" style="33" customWidth="1"/>
    <col min="15881" max="15881" width="12.85546875" style="33" customWidth="1"/>
    <col min="15882" max="15882" width="12.28515625" style="33" customWidth="1"/>
    <col min="15883" max="15884" width="13.140625" style="33" customWidth="1"/>
    <col min="15885" max="15888" width="12.28515625" style="33" customWidth="1"/>
    <col min="15889" max="15889" width="17.42578125" style="33" customWidth="1"/>
    <col min="15890" max="15890" width="52.7109375" style="33" customWidth="1"/>
    <col min="15891" max="15891" width="23.42578125" style="33" customWidth="1"/>
    <col min="15892" max="15892" width="12.7109375" style="33" bestFit="1" customWidth="1"/>
    <col min="15893" max="15893" width="15.85546875" style="33" customWidth="1"/>
    <col min="15894" max="16133" width="9.140625" style="33"/>
    <col min="16134" max="16134" width="6.85546875" style="33" customWidth="1"/>
    <col min="16135" max="16135" width="96.7109375" style="33" customWidth="1"/>
    <col min="16136" max="16136" width="12.28515625" style="33" customWidth="1"/>
    <col min="16137" max="16137" width="12.85546875" style="33" customWidth="1"/>
    <col min="16138" max="16138" width="12.28515625" style="33" customWidth="1"/>
    <col min="16139" max="16140" width="13.140625" style="33" customWidth="1"/>
    <col min="16141" max="16144" width="12.28515625" style="33" customWidth="1"/>
    <col min="16145" max="16145" width="17.42578125" style="33" customWidth="1"/>
    <col min="16146" max="16146" width="52.7109375" style="33" customWidth="1"/>
    <col min="16147" max="16147" width="23.42578125" style="33" customWidth="1"/>
    <col min="16148" max="16148" width="12.7109375" style="33" bestFit="1" customWidth="1"/>
    <col min="16149" max="16149" width="15.85546875" style="33" customWidth="1"/>
    <col min="16150" max="16384" width="9.140625" style="33"/>
  </cols>
  <sheetData>
    <row r="1" spans="1:20" s="5" customFormat="1" ht="12">
      <c r="A1" s="1"/>
      <c r="B1" s="10"/>
      <c r="C1" s="2"/>
      <c r="D1" s="3"/>
      <c r="E1" s="2"/>
      <c r="F1" s="2"/>
      <c r="G1" s="98"/>
      <c r="H1" s="2"/>
      <c r="I1" s="2"/>
      <c r="J1" s="2"/>
      <c r="K1" s="2"/>
      <c r="L1" s="2"/>
      <c r="M1" s="2"/>
      <c r="N1" s="2"/>
      <c r="O1" s="2"/>
      <c r="P1" s="89"/>
      <c r="Q1" s="1"/>
      <c r="R1" s="10"/>
      <c r="S1" s="4"/>
      <c r="T1" s="4"/>
    </row>
    <row r="2" spans="1:20" s="5" customFormat="1" ht="12">
      <c r="A2" s="1"/>
      <c r="B2" s="10"/>
      <c r="C2" s="2"/>
      <c r="D2" s="3"/>
      <c r="E2" s="2"/>
      <c r="F2" s="2"/>
      <c r="G2" s="98"/>
      <c r="H2" s="2"/>
      <c r="I2" s="2"/>
      <c r="J2" s="2"/>
      <c r="K2" s="2"/>
      <c r="L2" s="2"/>
      <c r="M2" s="2"/>
      <c r="N2" s="2"/>
      <c r="O2" s="2"/>
      <c r="P2" s="2"/>
      <c r="Q2" s="1"/>
      <c r="R2" s="10"/>
      <c r="S2" s="4"/>
      <c r="T2" s="4"/>
    </row>
    <row r="3" spans="1:20" s="5" customFormat="1" ht="12">
      <c r="A3" s="1"/>
      <c r="B3" s="10"/>
      <c r="C3" s="2"/>
      <c r="D3" s="3"/>
      <c r="E3" s="2"/>
      <c r="F3" s="2"/>
      <c r="G3" s="98"/>
      <c r="H3" s="2"/>
      <c r="I3" s="2"/>
      <c r="J3" s="2"/>
      <c r="K3" s="2"/>
      <c r="L3" s="2"/>
      <c r="M3" s="2"/>
      <c r="N3" s="2"/>
      <c r="O3" s="2"/>
      <c r="P3" s="2"/>
      <c r="Q3" s="1"/>
      <c r="R3" s="10"/>
      <c r="S3" s="4"/>
      <c r="T3" s="4"/>
    </row>
    <row r="4" spans="1:20" s="5" customFormat="1" ht="12">
      <c r="A4" s="1"/>
      <c r="B4" s="10"/>
      <c r="C4" s="2"/>
      <c r="D4" s="3"/>
      <c r="E4" s="2"/>
      <c r="F4" s="2"/>
      <c r="G4" s="98"/>
      <c r="H4" s="2"/>
      <c r="I4" s="2"/>
      <c r="J4" s="2"/>
      <c r="K4" s="2"/>
      <c r="L4" s="2"/>
      <c r="M4" s="2"/>
      <c r="N4" s="2"/>
      <c r="O4" s="2"/>
      <c r="P4" s="2"/>
      <c r="Q4" s="1"/>
      <c r="R4" s="10"/>
      <c r="S4" s="4"/>
      <c r="T4" s="4"/>
    </row>
    <row r="5" spans="1:20" s="5" customFormat="1" ht="12">
      <c r="A5" s="1"/>
      <c r="B5" s="10"/>
      <c r="C5" s="2"/>
      <c r="D5" s="3"/>
      <c r="E5" s="2"/>
      <c r="F5" s="2"/>
      <c r="G5" s="98"/>
      <c r="H5" s="2"/>
      <c r="I5" s="2"/>
      <c r="J5" s="2"/>
      <c r="K5" s="2"/>
      <c r="L5" s="2"/>
      <c r="M5" s="2"/>
      <c r="N5" s="2"/>
      <c r="O5" s="2"/>
      <c r="P5" s="2"/>
      <c r="Q5" s="1"/>
      <c r="R5" s="10"/>
      <c r="S5" s="4"/>
      <c r="T5" s="4"/>
    </row>
    <row r="6" spans="1:20" s="5" customFormat="1" ht="12">
      <c r="A6" s="1"/>
      <c r="B6" s="10"/>
      <c r="C6" s="2"/>
      <c r="D6" s="3"/>
      <c r="E6" s="2"/>
      <c r="F6" s="2"/>
      <c r="G6" s="98"/>
      <c r="H6" s="2"/>
      <c r="I6" s="2"/>
      <c r="J6" s="2"/>
      <c r="K6" s="2"/>
      <c r="L6" s="2"/>
      <c r="M6" s="2"/>
      <c r="N6" s="2"/>
      <c r="O6" s="2"/>
      <c r="P6" s="2"/>
      <c r="Q6" s="1"/>
      <c r="R6" s="10"/>
      <c r="S6" s="4"/>
      <c r="T6" s="4"/>
    </row>
    <row r="7" spans="1:20" s="5" customFormat="1" ht="12">
      <c r="A7" s="6" t="s">
        <v>0</v>
      </c>
      <c r="B7" s="112"/>
      <c r="C7" s="2"/>
      <c r="D7" s="7"/>
      <c r="E7" s="2"/>
      <c r="F7" s="2"/>
      <c r="G7" s="98"/>
      <c r="H7" s="2"/>
      <c r="I7" s="2"/>
      <c r="J7" s="2"/>
      <c r="K7" s="2"/>
      <c r="L7" s="2"/>
      <c r="M7" s="2"/>
      <c r="N7" s="2"/>
      <c r="O7" s="2"/>
      <c r="P7" s="89"/>
      <c r="Q7" s="6"/>
      <c r="R7" s="112"/>
      <c r="S7" s="4"/>
      <c r="T7" s="4"/>
    </row>
    <row r="8" spans="1:20" s="5" customFormat="1" ht="12">
      <c r="A8" s="1" t="s">
        <v>1</v>
      </c>
      <c r="B8" s="10"/>
      <c r="C8" s="2"/>
      <c r="D8" s="3"/>
      <c r="E8" s="2"/>
      <c r="F8" s="2"/>
      <c r="G8" s="98"/>
      <c r="H8" s="2"/>
      <c r="I8" s="2"/>
      <c r="J8" s="2"/>
      <c r="K8" s="2"/>
      <c r="L8" s="2"/>
      <c r="M8" s="2"/>
      <c r="N8" s="2"/>
      <c r="O8" s="2"/>
      <c r="P8" s="2"/>
      <c r="Q8" s="1"/>
      <c r="R8" s="10"/>
      <c r="S8" s="4"/>
      <c r="T8" s="4"/>
    </row>
    <row r="9" spans="1:20" s="5" customFormat="1" ht="12">
      <c r="A9" s="1" t="s">
        <v>2</v>
      </c>
      <c r="B9" s="10"/>
      <c r="C9" s="2"/>
      <c r="D9" s="8"/>
      <c r="E9" s="2"/>
      <c r="F9" s="2"/>
      <c r="G9" s="98"/>
      <c r="H9" s="2"/>
      <c r="I9" s="2"/>
      <c r="J9" s="2"/>
      <c r="K9" s="2"/>
      <c r="L9" s="2"/>
      <c r="M9" s="2"/>
      <c r="N9" s="2"/>
      <c r="O9" s="2"/>
      <c r="P9" s="2"/>
      <c r="Q9" s="1"/>
      <c r="R9" s="10"/>
      <c r="S9" s="9"/>
      <c r="T9" s="9"/>
    </row>
    <row r="10" spans="1:20" s="5" customFormat="1" ht="12">
      <c r="A10" s="1" t="s">
        <v>3</v>
      </c>
      <c r="B10" s="10"/>
      <c r="C10" s="2"/>
      <c r="D10" s="3"/>
      <c r="E10" s="2"/>
      <c r="F10" s="2"/>
      <c r="G10" s="98"/>
      <c r="H10" s="2"/>
      <c r="I10" s="2"/>
      <c r="J10" s="2"/>
      <c r="K10" s="2"/>
      <c r="L10" s="2"/>
      <c r="M10" s="2"/>
      <c r="N10" s="2"/>
      <c r="O10" s="2"/>
      <c r="P10" s="2"/>
      <c r="Q10" s="1"/>
      <c r="R10" s="10"/>
      <c r="S10" s="4"/>
      <c r="T10" s="4"/>
    </row>
    <row r="11" spans="1:20" s="5" customFormat="1" ht="12">
      <c r="A11" s="1" t="s">
        <v>4</v>
      </c>
      <c r="B11" s="10"/>
      <c r="C11" s="2"/>
      <c r="D11" s="3"/>
      <c r="E11" s="2"/>
      <c r="F11" s="2"/>
      <c r="G11" s="98"/>
      <c r="H11" s="2"/>
      <c r="I11" s="2"/>
      <c r="J11" s="2"/>
      <c r="K11" s="2"/>
      <c r="L11" s="2"/>
      <c r="M11" s="2"/>
      <c r="N11" s="2"/>
      <c r="O11" s="2"/>
      <c r="P11" s="2"/>
      <c r="Q11" s="1"/>
      <c r="R11" s="10"/>
      <c r="S11" s="4"/>
      <c r="T11" s="4"/>
    </row>
    <row r="12" spans="1:20" s="5" customFormat="1" ht="12">
      <c r="A12" s="1" t="s">
        <v>5</v>
      </c>
      <c r="B12" s="10"/>
      <c r="C12" s="2"/>
      <c r="D12" s="3"/>
      <c r="E12" s="2"/>
      <c r="F12" s="2"/>
      <c r="G12" s="98"/>
      <c r="H12" s="2"/>
      <c r="I12" s="2"/>
      <c r="J12" s="2"/>
      <c r="K12" s="2"/>
      <c r="L12" s="2"/>
      <c r="M12" s="2"/>
      <c r="N12" s="2"/>
      <c r="O12" s="2"/>
      <c r="Q12" s="1"/>
      <c r="R12" s="10"/>
      <c r="S12" s="4"/>
      <c r="T12" s="4"/>
    </row>
    <row r="13" spans="1:20" s="14" customFormat="1" thickBot="1">
      <c r="A13" s="10"/>
      <c r="B13" s="10"/>
      <c r="C13" s="11"/>
      <c r="D13" s="12"/>
      <c r="E13" s="11"/>
      <c r="F13" s="11"/>
      <c r="G13" s="99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3"/>
      <c r="T13" s="13"/>
    </row>
    <row r="14" spans="1:20" s="14" customFormat="1" ht="51.75" customHeight="1">
      <c r="A14" s="15" t="s">
        <v>6</v>
      </c>
      <c r="B14" s="15" t="s">
        <v>7</v>
      </c>
      <c r="C14" s="15" t="s">
        <v>8</v>
      </c>
      <c r="D14" s="16" t="s">
        <v>9</v>
      </c>
      <c r="E14" s="95" t="s">
        <v>10</v>
      </c>
      <c r="F14" s="95" t="s">
        <v>10</v>
      </c>
      <c r="G14" s="100" t="s">
        <v>11</v>
      </c>
      <c r="H14" s="17" t="s">
        <v>11</v>
      </c>
      <c r="I14" s="18" t="s">
        <v>12</v>
      </c>
      <c r="J14" s="19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5" t="s">
        <v>19</v>
      </c>
      <c r="Q14" s="15" t="s">
        <v>20</v>
      </c>
      <c r="R14" s="15" t="s">
        <v>21</v>
      </c>
      <c r="S14" s="13"/>
      <c r="T14" s="13"/>
    </row>
    <row r="15" spans="1:20" s="14" customFormat="1" ht="12">
      <c r="A15" s="15"/>
      <c r="B15" s="15"/>
      <c r="C15" s="15"/>
      <c r="D15" s="20"/>
      <c r="E15" s="96"/>
      <c r="F15" s="106">
        <v>44105</v>
      </c>
      <c r="G15" s="105">
        <v>44317</v>
      </c>
      <c r="H15" s="21"/>
      <c r="I15" s="22"/>
      <c r="J15" s="15"/>
      <c r="K15" s="15"/>
      <c r="L15" s="15"/>
      <c r="M15" s="15"/>
      <c r="N15" s="15"/>
      <c r="O15" s="15"/>
      <c r="P15" s="15"/>
      <c r="Q15" s="15"/>
      <c r="R15" s="15"/>
      <c r="S15" s="13"/>
      <c r="T15" s="13"/>
    </row>
    <row r="16" spans="1:20" s="32" customFormat="1">
      <c r="A16" s="23">
        <v>1</v>
      </c>
      <c r="B16" s="24" t="s">
        <v>22</v>
      </c>
      <c r="C16" s="25" t="s">
        <v>23</v>
      </c>
      <c r="D16" s="26"/>
      <c r="E16" s="27"/>
      <c r="F16" s="27"/>
      <c r="G16" s="101"/>
      <c r="H16" s="27"/>
      <c r="I16" s="28">
        <f>SUM(I17:I22)</f>
        <v>59999.29</v>
      </c>
      <c r="J16" s="29">
        <f t="shared" ref="J16:J45" si="0">I16/$I$76</f>
        <v>2.29E-2</v>
      </c>
      <c r="K16" s="25"/>
      <c r="L16" s="25"/>
      <c r="M16" s="25"/>
      <c r="N16" s="25"/>
      <c r="O16" s="27"/>
      <c r="P16" s="35"/>
      <c r="Q16" s="24"/>
      <c r="R16" s="24"/>
      <c r="S16" s="30"/>
      <c r="T16" s="31"/>
    </row>
    <row r="17" spans="1:22" ht="38.25" customHeight="1">
      <c r="A17" s="110" t="s">
        <v>24</v>
      </c>
      <c r="B17" s="107" t="s">
        <v>25</v>
      </c>
      <c r="C17" s="97" t="s">
        <v>26</v>
      </c>
      <c r="D17" s="223">
        <v>1</v>
      </c>
      <c r="E17" s="224">
        <v>436.42</v>
      </c>
      <c r="F17" s="224">
        <v>436.42</v>
      </c>
      <c r="G17" s="225">
        <f>F17*1.1143</f>
        <v>486.3</v>
      </c>
      <c r="H17" s="224">
        <v>2132.69</v>
      </c>
      <c r="I17" s="226">
        <f>H17*D17</f>
        <v>2132.69</v>
      </c>
      <c r="J17" s="227">
        <f t="shared" si="0"/>
        <v>8.0000000000000004E-4</v>
      </c>
      <c r="K17" s="224">
        <f>L17/D17</f>
        <v>213.27</v>
      </c>
      <c r="L17" s="224">
        <f>I17*0.1</f>
        <v>213.27</v>
      </c>
      <c r="M17" s="224">
        <f>H17-K17</f>
        <v>1919.42</v>
      </c>
      <c r="N17" s="224">
        <f>I17-L17</f>
        <v>1919.42</v>
      </c>
      <c r="O17" s="111" t="s">
        <v>27</v>
      </c>
      <c r="P17" s="97" t="s">
        <v>28</v>
      </c>
      <c r="Q17" s="107"/>
      <c r="R17" s="107" t="s">
        <v>29</v>
      </c>
      <c r="S17" s="228"/>
      <c r="T17" s="229"/>
      <c r="U17" s="230"/>
      <c r="V17" s="58"/>
    </row>
    <row r="18" spans="1:22" ht="12.75" customHeight="1">
      <c r="A18" s="110" t="s">
        <v>30</v>
      </c>
      <c r="B18" s="107" t="s">
        <v>31</v>
      </c>
      <c r="C18" s="97" t="s">
        <v>32</v>
      </c>
      <c r="D18" s="223">
        <v>384.24</v>
      </c>
      <c r="E18" s="224">
        <v>3.58</v>
      </c>
      <c r="F18" s="224">
        <v>3.58</v>
      </c>
      <c r="G18" s="225">
        <v>3.03</v>
      </c>
      <c r="H18" s="224">
        <v>35.5</v>
      </c>
      <c r="I18" s="226">
        <f t="shared" ref="I18:I75" si="1">H18*D18</f>
        <v>13640.52</v>
      </c>
      <c r="J18" s="227">
        <f t="shared" si="0"/>
        <v>5.1999999999999998E-3</v>
      </c>
      <c r="K18" s="224">
        <f t="shared" ref="K18:K75" si="2">L18/D18</f>
        <v>35.5</v>
      </c>
      <c r="L18" s="224">
        <v>13640.52</v>
      </c>
      <c r="M18" s="224">
        <f t="shared" ref="M18:M75" si="3">H18-K18</f>
        <v>0</v>
      </c>
      <c r="N18" s="224">
        <f t="shared" ref="N18:N75" si="4">I18-L18</f>
        <v>0</v>
      </c>
      <c r="O18" s="111" t="s">
        <v>33</v>
      </c>
      <c r="P18" s="97" t="s">
        <v>34</v>
      </c>
      <c r="Q18" s="107"/>
      <c r="R18" s="107" t="s">
        <v>35</v>
      </c>
      <c r="S18" s="228"/>
      <c r="T18" s="229"/>
      <c r="U18" s="230"/>
      <c r="V18" s="58"/>
    </row>
    <row r="19" spans="1:22" ht="12.75" customHeight="1">
      <c r="A19" s="110" t="s">
        <v>36</v>
      </c>
      <c r="B19" s="107" t="s">
        <v>37</v>
      </c>
      <c r="C19" s="97" t="s">
        <v>38</v>
      </c>
      <c r="D19" s="223">
        <v>12.82</v>
      </c>
      <c r="E19" s="224"/>
      <c r="F19" s="224"/>
      <c r="G19" s="225"/>
      <c r="H19" s="224">
        <v>33.49</v>
      </c>
      <c r="I19" s="226">
        <f t="shared" si="1"/>
        <v>429.34</v>
      </c>
      <c r="J19" s="227">
        <f t="shared" si="0"/>
        <v>2.0000000000000001E-4</v>
      </c>
      <c r="K19" s="224">
        <f t="shared" si="2"/>
        <v>3.35</v>
      </c>
      <c r="L19" s="224">
        <f>I19*0.1</f>
        <v>42.93</v>
      </c>
      <c r="M19" s="224">
        <f t="shared" si="3"/>
        <v>30.14</v>
      </c>
      <c r="N19" s="224">
        <f t="shared" si="4"/>
        <v>386.41</v>
      </c>
      <c r="O19" s="111" t="s">
        <v>39</v>
      </c>
      <c r="P19" s="97"/>
      <c r="Q19" s="107"/>
      <c r="R19" s="107" t="s">
        <v>40</v>
      </c>
      <c r="S19" s="228"/>
      <c r="T19" s="229"/>
      <c r="U19" s="230"/>
      <c r="V19" s="58"/>
    </row>
    <row r="20" spans="1:22" ht="12.75" customHeight="1">
      <c r="A20" s="110" t="s">
        <v>41</v>
      </c>
      <c r="B20" s="107" t="s">
        <v>42</v>
      </c>
      <c r="C20" s="97" t="s">
        <v>26</v>
      </c>
      <c r="D20" s="223">
        <v>24</v>
      </c>
      <c r="E20" s="224"/>
      <c r="F20" s="224"/>
      <c r="G20" s="225"/>
      <c r="H20" s="224">
        <v>41.39</v>
      </c>
      <c r="I20" s="226">
        <f t="shared" si="1"/>
        <v>993.36</v>
      </c>
      <c r="J20" s="227">
        <f t="shared" si="0"/>
        <v>4.0000000000000002E-4</v>
      </c>
      <c r="K20" s="224">
        <f t="shared" ref="K20:K21" si="5">L20/D20</f>
        <v>4.1399999999999997</v>
      </c>
      <c r="L20" s="224">
        <f>I20*0.1</f>
        <v>99.34</v>
      </c>
      <c r="M20" s="224">
        <f t="shared" ref="M20:M21" si="6">H20-K20</f>
        <v>37.25</v>
      </c>
      <c r="N20" s="224">
        <f t="shared" ref="N20:N21" si="7">I20-L20</f>
        <v>894.02</v>
      </c>
      <c r="O20" s="111" t="s">
        <v>33</v>
      </c>
      <c r="P20" s="97">
        <v>400300</v>
      </c>
      <c r="Q20" s="107"/>
      <c r="R20" s="107" t="s">
        <v>40</v>
      </c>
      <c r="S20" s="228"/>
      <c r="T20" s="229"/>
      <c r="U20" s="230"/>
      <c r="V20" s="58"/>
    </row>
    <row r="21" spans="1:22" ht="12.75" customHeight="1">
      <c r="A21" s="110" t="s">
        <v>43</v>
      </c>
      <c r="B21" s="107" t="s">
        <v>44</v>
      </c>
      <c r="C21" s="97" t="s">
        <v>38</v>
      </c>
      <c r="D21" s="223">
        <v>377.73</v>
      </c>
      <c r="E21" s="224"/>
      <c r="F21" s="224"/>
      <c r="G21" s="225"/>
      <c r="H21" s="224">
        <v>5.99</v>
      </c>
      <c r="I21" s="226">
        <f t="shared" si="1"/>
        <v>2262.6</v>
      </c>
      <c r="J21" s="227">
        <f t="shared" si="0"/>
        <v>8.9999999999999998E-4</v>
      </c>
      <c r="K21" s="224">
        <f t="shared" si="5"/>
        <v>0.6</v>
      </c>
      <c r="L21" s="224">
        <f>I21*0.1</f>
        <v>226.26</v>
      </c>
      <c r="M21" s="224">
        <f t="shared" si="6"/>
        <v>5.39</v>
      </c>
      <c r="N21" s="224">
        <f t="shared" si="7"/>
        <v>2036.34</v>
      </c>
      <c r="O21" s="111" t="s">
        <v>45</v>
      </c>
      <c r="P21" s="97" t="s">
        <v>46</v>
      </c>
      <c r="Q21" s="107"/>
      <c r="R21" s="107" t="s">
        <v>40</v>
      </c>
      <c r="S21" s="228"/>
      <c r="T21" s="229"/>
      <c r="U21" s="230"/>
      <c r="V21" s="58"/>
    </row>
    <row r="22" spans="1:22" ht="25.5" customHeight="1">
      <c r="A22" s="110" t="s">
        <v>47</v>
      </c>
      <c r="B22" s="107" t="s">
        <v>48</v>
      </c>
      <c r="C22" s="97" t="s">
        <v>38</v>
      </c>
      <c r="D22" s="223">
        <v>16347.09</v>
      </c>
      <c r="E22" s="224"/>
      <c r="F22" s="224">
        <v>0</v>
      </c>
      <c r="G22" s="225"/>
      <c r="H22" s="224">
        <v>2.48</v>
      </c>
      <c r="I22" s="226">
        <f t="shared" si="1"/>
        <v>40540.78</v>
      </c>
      <c r="J22" s="227">
        <f t="shared" si="0"/>
        <v>1.55E-2</v>
      </c>
      <c r="K22" s="224">
        <f t="shared" si="2"/>
        <v>2.48</v>
      </c>
      <c r="L22" s="224">
        <v>40540.78</v>
      </c>
      <c r="M22" s="224">
        <f t="shared" si="3"/>
        <v>0</v>
      </c>
      <c r="N22" s="224">
        <f t="shared" si="4"/>
        <v>0</v>
      </c>
      <c r="O22" s="111" t="s">
        <v>49</v>
      </c>
      <c r="P22" s="97"/>
      <c r="Q22" s="107"/>
      <c r="R22" s="107" t="s">
        <v>50</v>
      </c>
      <c r="S22" s="228"/>
      <c r="T22" s="229"/>
      <c r="U22" s="230"/>
      <c r="V22" s="58"/>
    </row>
    <row r="23" spans="1:22" s="32" customFormat="1">
      <c r="A23" s="23">
        <v>2</v>
      </c>
      <c r="B23" s="24" t="s">
        <v>51</v>
      </c>
      <c r="C23" s="35" t="s">
        <v>23</v>
      </c>
      <c r="D23" s="26"/>
      <c r="E23" s="25">
        <v>1.67</v>
      </c>
      <c r="F23" s="25">
        <v>1.67</v>
      </c>
      <c r="G23" s="102">
        <v>2.67</v>
      </c>
      <c r="H23" s="25"/>
      <c r="I23" s="28">
        <f>SUM(I24:I27)</f>
        <v>65588.800000000003</v>
      </c>
      <c r="J23" s="29">
        <f t="shared" si="0"/>
        <v>2.5100000000000001E-2</v>
      </c>
      <c r="K23" s="224"/>
      <c r="L23" s="224"/>
      <c r="M23" s="25"/>
      <c r="N23" s="25"/>
      <c r="O23" s="27"/>
      <c r="P23" s="35"/>
      <c r="Q23" s="24"/>
      <c r="R23" s="24"/>
      <c r="S23" s="108"/>
      <c r="T23" s="31"/>
      <c r="U23" s="109"/>
    </row>
    <row r="24" spans="1:22" ht="12.75" customHeight="1">
      <c r="A24" s="110" t="s">
        <v>52</v>
      </c>
      <c r="B24" s="107" t="s">
        <v>53</v>
      </c>
      <c r="C24" s="97" t="s">
        <v>38</v>
      </c>
      <c r="D24" s="223">
        <v>231.08</v>
      </c>
      <c r="E24" s="224"/>
      <c r="F24" s="224"/>
      <c r="G24" s="225"/>
      <c r="H24" s="224">
        <v>0.92</v>
      </c>
      <c r="I24" s="226">
        <f t="shared" ref="I24:I25" si="8">H24*D24</f>
        <v>212.59</v>
      </c>
      <c r="J24" s="227">
        <f t="shared" si="0"/>
        <v>1E-4</v>
      </c>
      <c r="K24" s="224">
        <f t="shared" ref="K24:K25" si="9">L24/D24</f>
        <v>0.09</v>
      </c>
      <c r="L24" s="224">
        <f>I24*0.1</f>
        <v>21.26</v>
      </c>
      <c r="M24" s="224">
        <f t="shared" ref="M24:M25" si="10">H24-K24</f>
        <v>0.83</v>
      </c>
      <c r="N24" s="224">
        <f t="shared" ref="N24:N25" si="11">I24-L24</f>
        <v>191.33</v>
      </c>
      <c r="O24" s="111" t="s">
        <v>33</v>
      </c>
      <c r="P24" s="97">
        <v>400000</v>
      </c>
      <c r="Q24" s="107"/>
      <c r="R24" s="107"/>
      <c r="S24" s="228"/>
      <c r="T24" s="229"/>
      <c r="U24" s="230"/>
      <c r="V24" s="58"/>
    </row>
    <row r="25" spans="1:22" ht="12.75" customHeight="1">
      <c r="A25" s="110" t="s">
        <v>54</v>
      </c>
      <c r="B25" s="107" t="s">
        <v>55</v>
      </c>
      <c r="C25" s="97" t="s">
        <v>56</v>
      </c>
      <c r="D25" s="223">
        <v>1027.4000000000001</v>
      </c>
      <c r="E25" s="224"/>
      <c r="F25" s="224"/>
      <c r="G25" s="225"/>
      <c r="H25" s="224">
        <v>4.4800000000000004</v>
      </c>
      <c r="I25" s="226">
        <f t="shared" si="8"/>
        <v>4602.75</v>
      </c>
      <c r="J25" s="227">
        <f t="shared" si="0"/>
        <v>1.8E-3</v>
      </c>
      <c r="K25" s="224">
        <f t="shared" si="9"/>
        <v>0.45</v>
      </c>
      <c r="L25" s="224">
        <f>I25*0.1</f>
        <v>460.28</v>
      </c>
      <c r="M25" s="224">
        <f t="shared" si="10"/>
        <v>4.03</v>
      </c>
      <c r="N25" s="224">
        <f t="shared" si="11"/>
        <v>4142.47</v>
      </c>
      <c r="O25" s="111" t="s">
        <v>33</v>
      </c>
      <c r="P25" s="97" t="s">
        <v>57</v>
      </c>
      <c r="Q25" s="107"/>
      <c r="R25" s="107"/>
      <c r="S25" s="228"/>
      <c r="T25" s="229"/>
      <c r="U25" s="230"/>
      <c r="V25" s="58"/>
    </row>
    <row r="26" spans="1:22" ht="12.75" customHeight="1">
      <c r="A26" s="110" t="s">
        <v>58</v>
      </c>
      <c r="B26" s="107" t="s">
        <v>59</v>
      </c>
      <c r="C26" s="97" t="s">
        <v>56</v>
      </c>
      <c r="D26" s="223">
        <v>5248.14</v>
      </c>
      <c r="E26" s="224">
        <v>6.02</v>
      </c>
      <c r="F26" s="224">
        <v>6.02</v>
      </c>
      <c r="G26" s="225">
        <v>5.83</v>
      </c>
      <c r="H26" s="224">
        <v>10.96</v>
      </c>
      <c r="I26" s="226">
        <f t="shared" si="1"/>
        <v>57519.61</v>
      </c>
      <c r="J26" s="227">
        <f t="shared" si="0"/>
        <v>2.1999999999999999E-2</v>
      </c>
      <c r="K26" s="224">
        <f t="shared" si="2"/>
        <v>1.1000000000000001</v>
      </c>
      <c r="L26" s="224">
        <f t="shared" ref="L26:L65" si="12">I26*0.1</f>
        <v>5751.96</v>
      </c>
      <c r="M26" s="224">
        <f t="shared" si="3"/>
        <v>9.86</v>
      </c>
      <c r="N26" s="224">
        <f t="shared" si="4"/>
        <v>51767.65</v>
      </c>
      <c r="O26" s="111" t="s">
        <v>33</v>
      </c>
      <c r="P26" s="97" t="s">
        <v>60</v>
      </c>
      <c r="Q26" s="107"/>
      <c r="R26" s="107"/>
      <c r="S26" s="228"/>
      <c r="T26" s="229"/>
      <c r="U26" s="230"/>
      <c r="V26" s="58"/>
    </row>
    <row r="27" spans="1:22" ht="12.75" customHeight="1">
      <c r="A27" s="110" t="s">
        <v>61</v>
      </c>
      <c r="B27" s="107" t="s">
        <v>62</v>
      </c>
      <c r="C27" s="97" t="s">
        <v>56</v>
      </c>
      <c r="D27" s="223">
        <v>5248.14</v>
      </c>
      <c r="E27" s="224">
        <v>1.9</v>
      </c>
      <c r="F27" s="224">
        <v>1.9</v>
      </c>
      <c r="G27" s="225">
        <v>1.77</v>
      </c>
      <c r="H27" s="224">
        <v>0.62</v>
      </c>
      <c r="I27" s="226">
        <f t="shared" si="1"/>
        <v>3253.85</v>
      </c>
      <c r="J27" s="227">
        <f t="shared" si="0"/>
        <v>1.1999999999999999E-3</v>
      </c>
      <c r="K27" s="224">
        <f t="shared" si="2"/>
        <v>0.06</v>
      </c>
      <c r="L27" s="224">
        <f t="shared" si="12"/>
        <v>325.39</v>
      </c>
      <c r="M27" s="224">
        <f t="shared" si="3"/>
        <v>0.56000000000000005</v>
      </c>
      <c r="N27" s="224">
        <f t="shared" si="4"/>
        <v>2928.46</v>
      </c>
      <c r="O27" s="111" t="s">
        <v>33</v>
      </c>
      <c r="P27" s="97">
        <v>404300</v>
      </c>
      <c r="Q27" s="107"/>
      <c r="R27" s="107" t="s">
        <v>63</v>
      </c>
      <c r="S27" s="228"/>
      <c r="T27" s="229"/>
      <c r="U27" s="230"/>
      <c r="V27" s="58"/>
    </row>
    <row r="28" spans="1:22" s="32" customFormat="1">
      <c r="A28" s="23">
        <v>3</v>
      </c>
      <c r="B28" s="24" t="s">
        <v>64</v>
      </c>
      <c r="C28" s="35" t="s">
        <v>23</v>
      </c>
      <c r="D28" s="26"/>
      <c r="E28" s="25"/>
      <c r="F28" s="25">
        <v>0</v>
      </c>
      <c r="G28" s="102"/>
      <c r="H28" s="25"/>
      <c r="I28" s="28">
        <f>SUM(I29:I39)</f>
        <v>635366.06999999995</v>
      </c>
      <c r="J28" s="29">
        <f t="shared" si="0"/>
        <v>0.24299999999999999</v>
      </c>
      <c r="K28" s="224"/>
      <c r="L28" s="224"/>
      <c r="M28" s="25"/>
      <c r="N28" s="25"/>
      <c r="O28" s="27"/>
      <c r="P28" s="35"/>
      <c r="Q28" s="24"/>
      <c r="R28" s="24"/>
      <c r="S28" s="108"/>
      <c r="T28" s="31"/>
      <c r="U28" s="109"/>
    </row>
    <row r="29" spans="1:22" ht="12.75" customHeight="1">
      <c r="A29" s="110" t="s">
        <v>65</v>
      </c>
      <c r="B29" s="107" t="s">
        <v>66</v>
      </c>
      <c r="C29" s="97" t="s">
        <v>56</v>
      </c>
      <c r="D29" s="223">
        <v>3553.53</v>
      </c>
      <c r="E29" s="224">
        <v>43.75</v>
      </c>
      <c r="F29" s="224">
        <v>43.75</v>
      </c>
      <c r="G29" s="225">
        <v>39.74</v>
      </c>
      <c r="H29" s="224">
        <v>9.35</v>
      </c>
      <c r="I29" s="226">
        <f t="shared" ref="I29:I39" si="13">H29*D29</f>
        <v>33225.51</v>
      </c>
      <c r="J29" s="227">
        <f t="shared" si="0"/>
        <v>1.2699999999999999E-2</v>
      </c>
      <c r="K29" s="224">
        <f t="shared" ref="K29:K39" si="14">L29/D29</f>
        <v>0.93</v>
      </c>
      <c r="L29" s="224">
        <f t="shared" ref="L29:L39" si="15">I29*0.1</f>
        <v>3322.55</v>
      </c>
      <c r="M29" s="224">
        <f t="shared" ref="M29:M39" si="16">H29-K29</f>
        <v>8.42</v>
      </c>
      <c r="N29" s="224">
        <f t="shared" ref="N29:N39" si="17">I29-L29</f>
        <v>29902.959999999999</v>
      </c>
      <c r="O29" s="111" t="s">
        <v>33</v>
      </c>
      <c r="P29" s="97">
        <v>600300</v>
      </c>
      <c r="Q29" s="107"/>
      <c r="R29" s="107"/>
      <c r="S29" s="228"/>
      <c r="T29" s="229"/>
      <c r="U29" s="230"/>
      <c r="V29" s="58"/>
    </row>
    <row r="30" spans="1:22" ht="25.5" customHeight="1">
      <c r="A30" s="110" t="s">
        <v>67</v>
      </c>
      <c r="B30" s="107" t="s">
        <v>68</v>
      </c>
      <c r="C30" s="97" t="s">
        <v>56</v>
      </c>
      <c r="D30" s="223">
        <v>3118.6</v>
      </c>
      <c r="E30" s="224">
        <v>37</v>
      </c>
      <c r="F30" s="224">
        <v>37</v>
      </c>
      <c r="G30" s="225">
        <v>33.57</v>
      </c>
      <c r="H30" s="224">
        <v>31.65</v>
      </c>
      <c r="I30" s="226">
        <f t="shared" si="13"/>
        <v>98703.69</v>
      </c>
      <c r="J30" s="227">
        <f t="shared" si="0"/>
        <v>3.7699999999999997E-2</v>
      </c>
      <c r="K30" s="224">
        <f t="shared" si="14"/>
        <v>3.17</v>
      </c>
      <c r="L30" s="224">
        <f t="shared" si="15"/>
        <v>9870.3700000000008</v>
      </c>
      <c r="M30" s="224">
        <f t="shared" si="16"/>
        <v>28.48</v>
      </c>
      <c r="N30" s="224">
        <f t="shared" si="17"/>
        <v>88833.32</v>
      </c>
      <c r="O30" s="111" t="s">
        <v>33</v>
      </c>
      <c r="P30" s="97" t="s">
        <v>69</v>
      </c>
      <c r="Q30" s="107"/>
      <c r="R30" s="107" t="s">
        <v>70</v>
      </c>
      <c r="S30" s="228"/>
      <c r="T30" s="229"/>
      <c r="U30" s="230"/>
      <c r="V30" s="58"/>
    </row>
    <row r="31" spans="1:22" ht="12.75" customHeight="1">
      <c r="A31" s="110" t="s">
        <v>71</v>
      </c>
      <c r="B31" s="107" t="s">
        <v>72</v>
      </c>
      <c r="C31" s="97" t="s">
        <v>56</v>
      </c>
      <c r="D31" s="223">
        <v>155.97999999999999</v>
      </c>
      <c r="E31" s="224">
        <v>36.090000000000003</v>
      </c>
      <c r="F31" s="224">
        <v>36.090000000000003</v>
      </c>
      <c r="G31" s="225">
        <v>32.799999999999997</v>
      </c>
      <c r="H31" s="224">
        <v>163.68</v>
      </c>
      <c r="I31" s="226">
        <f t="shared" si="13"/>
        <v>25530.81</v>
      </c>
      <c r="J31" s="227">
        <f t="shared" si="0"/>
        <v>9.7999999999999997E-3</v>
      </c>
      <c r="K31" s="224">
        <f t="shared" si="14"/>
        <v>16.37</v>
      </c>
      <c r="L31" s="224">
        <f t="shared" si="15"/>
        <v>2553.08</v>
      </c>
      <c r="M31" s="224">
        <f t="shared" si="16"/>
        <v>147.31</v>
      </c>
      <c r="N31" s="224">
        <f t="shared" si="17"/>
        <v>22977.73</v>
      </c>
      <c r="O31" s="111" t="s">
        <v>33</v>
      </c>
      <c r="P31" s="97" t="s">
        <v>73</v>
      </c>
      <c r="Q31" s="107"/>
      <c r="R31" s="107" t="s">
        <v>74</v>
      </c>
      <c r="S31" s="228"/>
      <c r="T31" s="229"/>
      <c r="U31" s="230"/>
      <c r="V31" s="58"/>
    </row>
    <row r="32" spans="1:22" ht="12.75" customHeight="1">
      <c r="A32" s="110" t="s">
        <v>75</v>
      </c>
      <c r="B32" s="107" t="s">
        <v>76</v>
      </c>
      <c r="C32" s="97" t="s">
        <v>26</v>
      </c>
      <c r="D32" s="223">
        <v>2</v>
      </c>
      <c r="E32" s="224">
        <v>1.9</v>
      </c>
      <c r="F32" s="224">
        <v>1.9</v>
      </c>
      <c r="G32" s="225">
        <v>1.77</v>
      </c>
      <c r="H32" s="224">
        <v>3084.27</v>
      </c>
      <c r="I32" s="226">
        <f t="shared" si="13"/>
        <v>6168.54</v>
      </c>
      <c r="J32" s="227">
        <f t="shared" si="0"/>
        <v>2.3999999999999998E-3</v>
      </c>
      <c r="K32" s="224">
        <f t="shared" si="14"/>
        <v>308.43</v>
      </c>
      <c r="L32" s="224">
        <f t="shared" si="15"/>
        <v>616.85</v>
      </c>
      <c r="M32" s="224">
        <f t="shared" si="16"/>
        <v>2775.84</v>
      </c>
      <c r="N32" s="224">
        <f t="shared" si="17"/>
        <v>5551.69</v>
      </c>
      <c r="O32" s="111" t="s">
        <v>33</v>
      </c>
      <c r="P32" s="97">
        <v>620300</v>
      </c>
      <c r="Q32" s="107"/>
      <c r="R32" s="107" t="s">
        <v>77</v>
      </c>
      <c r="S32" s="228"/>
      <c r="T32" s="229"/>
      <c r="U32" s="230"/>
      <c r="V32" s="58"/>
    </row>
    <row r="33" spans="1:22" ht="12.75" customHeight="1">
      <c r="A33" s="110" t="s">
        <v>78</v>
      </c>
      <c r="B33" s="107" t="s">
        <v>79</v>
      </c>
      <c r="C33" s="97" t="s">
        <v>26</v>
      </c>
      <c r="D33" s="223">
        <v>2</v>
      </c>
      <c r="E33" s="224">
        <v>72.45</v>
      </c>
      <c r="F33" s="224">
        <v>72.45</v>
      </c>
      <c r="G33" s="225">
        <v>60.4</v>
      </c>
      <c r="H33" s="224">
        <v>4259.97</v>
      </c>
      <c r="I33" s="226">
        <f t="shared" si="13"/>
        <v>8519.94</v>
      </c>
      <c r="J33" s="227">
        <f t="shared" si="0"/>
        <v>3.3E-3</v>
      </c>
      <c r="K33" s="224">
        <f t="shared" si="14"/>
        <v>426</v>
      </c>
      <c r="L33" s="224">
        <f t="shared" si="15"/>
        <v>851.99</v>
      </c>
      <c r="M33" s="224">
        <f t="shared" si="16"/>
        <v>3833.97</v>
      </c>
      <c r="N33" s="224">
        <f t="shared" si="17"/>
        <v>7667.95</v>
      </c>
      <c r="O33" s="111" t="s">
        <v>33</v>
      </c>
      <c r="P33" s="97">
        <v>620700</v>
      </c>
      <c r="Q33" s="107"/>
      <c r="R33" s="107" t="s">
        <v>77</v>
      </c>
      <c r="S33" s="228"/>
      <c r="T33" s="229"/>
      <c r="U33" s="230"/>
      <c r="V33" s="58"/>
    </row>
    <row r="34" spans="1:22" ht="12.75" customHeight="1">
      <c r="A34" s="110" t="s">
        <v>80</v>
      </c>
      <c r="B34" s="107" t="s">
        <v>81</v>
      </c>
      <c r="C34" s="97" t="s">
        <v>32</v>
      </c>
      <c r="D34" s="223">
        <v>1162</v>
      </c>
      <c r="E34" s="224">
        <v>99.14</v>
      </c>
      <c r="F34" s="224">
        <v>99.14</v>
      </c>
      <c r="G34" s="225">
        <v>87.15</v>
      </c>
      <c r="H34" s="224">
        <v>212.93</v>
      </c>
      <c r="I34" s="226">
        <f t="shared" si="13"/>
        <v>247424.66</v>
      </c>
      <c r="J34" s="227">
        <f t="shared" si="0"/>
        <v>9.4600000000000004E-2</v>
      </c>
      <c r="K34" s="224">
        <f t="shared" si="14"/>
        <v>21.29</v>
      </c>
      <c r="L34" s="224">
        <f t="shared" si="15"/>
        <v>24742.47</v>
      </c>
      <c r="M34" s="224">
        <f t="shared" si="16"/>
        <v>191.64</v>
      </c>
      <c r="N34" s="224">
        <f t="shared" si="17"/>
        <v>222682.19</v>
      </c>
      <c r="O34" s="111" t="s">
        <v>33</v>
      </c>
      <c r="P34" s="97" t="s">
        <v>82</v>
      </c>
      <c r="Q34" s="107"/>
      <c r="R34" s="107" t="s">
        <v>77</v>
      </c>
      <c r="S34" s="228"/>
      <c r="T34" s="229"/>
      <c r="U34" s="230"/>
      <c r="V34" s="58"/>
    </row>
    <row r="35" spans="1:22" ht="12.75" customHeight="1">
      <c r="A35" s="110" t="s">
        <v>83</v>
      </c>
      <c r="B35" s="107" t="s">
        <v>84</v>
      </c>
      <c r="C35" s="97" t="s">
        <v>32</v>
      </c>
      <c r="D35" s="223">
        <v>252</v>
      </c>
      <c r="E35" s="224"/>
      <c r="F35" s="224"/>
      <c r="G35" s="225"/>
      <c r="H35" s="224">
        <v>274.05</v>
      </c>
      <c r="I35" s="226">
        <f t="shared" ref="I35:I38" si="18">H35*D35</f>
        <v>69060.600000000006</v>
      </c>
      <c r="J35" s="227">
        <f t="shared" si="0"/>
        <v>2.64E-2</v>
      </c>
      <c r="K35" s="224">
        <f t="shared" ref="K35:K38" si="19">L35/D35</f>
        <v>27.41</v>
      </c>
      <c r="L35" s="224">
        <f t="shared" ref="L35:L38" si="20">I35*0.1</f>
        <v>6906.06</v>
      </c>
      <c r="M35" s="224">
        <f t="shared" ref="M35:M38" si="21">H35-K35</f>
        <v>246.64</v>
      </c>
      <c r="N35" s="224">
        <f t="shared" ref="N35:N38" si="22">I35-L35</f>
        <v>62154.54</v>
      </c>
      <c r="O35" s="111" t="s">
        <v>33</v>
      </c>
      <c r="P35" s="97" t="s">
        <v>85</v>
      </c>
      <c r="Q35" s="107"/>
      <c r="R35" s="107" t="s">
        <v>77</v>
      </c>
      <c r="S35" s="228"/>
      <c r="T35" s="229"/>
      <c r="U35" s="230"/>
      <c r="V35" s="58"/>
    </row>
    <row r="36" spans="1:22" ht="12.75" customHeight="1">
      <c r="A36" s="110" t="s">
        <v>86</v>
      </c>
      <c r="B36" s="107" t="s">
        <v>87</v>
      </c>
      <c r="C36" s="97" t="s">
        <v>32</v>
      </c>
      <c r="D36" s="223">
        <v>12</v>
      </c>
      <c r="E36" s="224"/>
      <c r="F36" s="224"/>
      <c r="G36" s="225"/>
      <c r="H36" s="224">
        <v>532.57000000000005</v>
      </c>
      <c r="I36" s="226">
        <f t="shared" si="18"/>
        <v>6390.84</v>
      </c>
      <c r="J36" s="227">
        <f t="shared" si="0"/>
        <v>2.3999999999999998E-3</v>
      </c>
      <c r="K36" s="224">
        <f t="shared" si="19"/>
        <v>53.26</v>
      </c>
      <c r="L36" s="224">
        <f t="shared" si="20"/>
        <v>639.08000000000004</v>
      </c>
      <c r="M36" s="224">
        <f t="shared" si="21"/>
        <v>479.31</v>
      </c>
      <c r="N36" s="224">
        <f t="shared" si="22"/>
        <v>5751.76</v>
      </c>
      <c r="O36" s="111" t="s">
        <v>33</v>
      </c>
      <c r="P36" s="97" t="s">
        <v>88</v>
      </c>
      <c r="Q36" s="107"/>
      <c r="R36" s="107" t="s">
        <v>77</v>
      </c>
      <c r="S36" s="228"/>
      <c r="T36" s="229"/>
      <c r="U36" s="230"/>
      <c r="V36" s="58"/>
    </row>
    <row r="37" spans="1:22" ht="12.75" customHeight="1">
      <c r="A37" s="110" t="s">
        <v>89</v>
      </c>
      <c r="B37" s="107" t="s">
        <v>90</v>
      </c>
      <c r="C37" s="97" t="s">
        <v>32</v>
      </c>
      <c r="D37" s="223">
        <v>14</v>
      </c>
      <c r="E37" s="224"/>
      <c r="F37" s="224"/>
      <c r="G37" s="225"/>
      <c r="H37" s="224">
        <v>1398.42</v>
      </c>
      <c r="I37" s="226">
        <f t="shared" si="18"/>
        <v>19577.88</v>
      </c>
      <c r="J37" s="227">
        <f t="shared" si="0"/>
        <v>7.4999999999999997E-3</v>
      </c>
      <c r="K37" s="224">
        <f t="shared" si="19"/>
        <v>139.84</v>
      </c>
      <c r="L37" s="224">
        <f t="shared" si="20"/>
        <v>1957.79</v>
      </c>
      <c r="M37" s="224">
        <f t="shared" si="21"/>
        <v>1258.58</v>
      </c>
      <c r="N37" s="224">
        <f t="shared" si="22"/>
        <v>17620.09</v>
      </c>
      <c r="O37" s="111" t="s">
        <v>33</v>
      </c>
      <c r="P37" s="97">
        <v>610050</v>
      </c>
      <c r="Q37" s="107"/>
      <c r="R37" s="107" t="s">
        <v>77</v>
      </c>
      <c r="S37" s="228"/>
      <c r="T37" s="229"/>
      <c r="U37" s="230"/>
      <c r="V37" s="58"/>
    </row>
    <row r="38" spans="1:22" ht="12.75" customHeight="1">
      <c r="A38" s="110" t="s">
        <v>91</v>
      </c>
      <c r="B38" s="107" t="s">
        <v>92</v>
      </c>
      <c r="C38" s="97" t="s">
        <v>26</v>
      </c>
      <c r="D38" s="223">
        <v>62</v>
      </c>
      <c r="E38" s="224"/>
      <c r="F38" s="224"/>
      <c r="G38" s="225"/>
      <c r="H38" s="224">
        <v>1746.32</v>
      </c>
      <c r="I38" s="226">
        <f t="shared" si="18"/>
        <v>108271.84</v>
      </c>
      <c r="J38" s="227">
        <f t="shared" si="0"/>
        <v>4.1399999999999999E-2</v>
      </c>
      <c r="K38" s="224">
        <f t="shared" si="19"/>
        <v>174.63</v>
      </c>
      <c r="L38" s="224">
        <f t="shared" si="20"/>
        <v>10827.18</v>
      </c>
      <c r="M38" s="224">
        <f t="shared" si="21"/>
        <v>1571.69</v>
      </c>
      <c r="N38" s="224">
        <f t="shared" si="22"/>
        <v>97444.66</v>
      </c>
      <c r="O38" s="111" t="s">
        <v>93</v>
      </c>
      <c r="P38" s="97"/>
      <c r="Q38" s="107"/>
      <c r="R38" s="107" t="s">
        <v>77</v>
      </c>
      <c r="S38" s="228"/>
      <c r="T38" s="229"/>
      <c r="U38" s="230"/>
      <c r="V38" s="58"/>
    </row>
    <row r="39" spans="1:22" ht="12.75" customHeight="1">
      <c r="A39" s="110" t="s">
        <v>94</v>
      </c>
      <c r="B39" s="107" t="s">
        <v>95</v>
      </c>
      <c r="C39" s="97" t="s">
        <v>26</v>
      </c>
      <c r="D39" s="223">
        <v>8</v>
      </c>
      <c r="E39" s="224">
        <v>1.48</v>
      </c>
      <c r="F39" s="224">
        <v>1.48</v>
      </c>
      <c r="G39" s="225">
        <v>1.57</v>
      </c>
      <c r="H39" s="224">
        <v>1561.47</v>
      </c>
      <c r="I39" s="226">
        <f t="shared" si="13"/>
        <v>12491.76</v>
      </c>
      <c r="J39" s="227">
        <f t="shared" si="0"/>
        <v>4.7999999999999996E-3</v>
      </c>
      <c r="K39" s="224">
        <f t="shared" si="14"/>
        <v>156.15</v>
      </c>
      <c r="L39" s="224">
        <f t="shared" si="15"/>
        <v>1249.18</v>
      </c>
      <c r="M39" s="224">
        <f t="shared" si="16"/>
        <v>1405.32</v>
      </c>
      <c r="N39" s="224">
        <f t="shared" si="17"/>
        <v>11242.58</v>
      </c>
      <c r="O39" s="111" t="s">
        <v>96</v>
      </c>
      <c r="P39" s="97">
        <v>2003641</v>
      </c>
      <c r="Q39" s="107"/>
      <c r="R39" s="107" t="s">
        <v>77</v>
      </c>
      <c r="S39" s="228"/>
      <c r="T39" s="229"/>
      <c r="U39" s="230"/>
      <c r="V39" s="58"/>
    </row>
    <row r="40" spans="1:22" s="32" customFormat="1">
      <c r="A40" s="23">
        <v>4</v>
      </c>
      <c r="B40" s="24" t="s">
        <v>97</v>
      </c>
      <c r="C40" s="35" t="s">
        <v>23</v>
      </c>
      <c r="D40" s="26"/>
      <c r="E40" s="25"/>
      <c r="F40" s="25">
        <v>0</v>
      </c>
      <c r="G40" s="102"/>
      <c r="H40" s="25"/>
      <c r="I40" s="28">
        <f>SUM(I41:I44)</f>
        <v>589878.44999999995</v>
      </c>
      <c r="J40" s="29">
        <f t="shared" si="0"/>
        <v>0.22559999999999999</v>
      </c>
      <c r="K40" s="224"/>
      <c r="L40" s="224"/>
      <c r="M40" s="25"/>
      <c r="N40" s="25"/>
      <c r="O40" s="27"/>
      <c r="P40" s="35"/>
      <c r="Q40" s="24"/>
      <c r="R40" s="24"/>
      <c r="S40" s="108"/>
      <c r="T40" s="31"/>
      <c r="U40" s="109"/>
    </row>
    <row r="41" spans="1:22" ht="12.75" customHeight="1">
      <c r="A41" s="110" t="s">
        <v>98</v>
      </c>
      <c r="B41" s="107" t="s">
        <v>99</v>
      </c>
      <c r="C41" s="97" t="s">
        <v>56</v>
      </c>
      <c r="D41" s="223">
        <v>256.85000000000002</v>
      </c>
      <c r="E41" s="224">
        <v>7.83</v>
      </c>
      <c r="F41" s="224">
        <v>7.83</v>
      </c>
      <c r="G41" s="225">
        <v>6.65</v>
      </c>
      <c r="H41" s="224">
        <v>14.8</v>
      </c>
      <c r="I41" s="226">
        <f t="shared" si="1"/>
        <v>3801.38</v>
      </c>
      <c r="J41" s="227">
        <f t="shared" si="0"/>
        <v>1.5E-3</v>
      </c>
      <c r="K41" s="224">
        <f t="shared" si="2"/>
        <v>1.48</v>
      </c>
      <c r="L41" s="224">
        <f t="shared" si="12"/>
        <v>380.14</v>
      </c>
      <c r="M41" s="224">
        <f t="shared" si="3"/>
        <v>13.32</v>
      </c>
      <c r="N41" s="224">
        <f t="shared" si="4"/>
        <v>3421.24</v>
      </c>
      <c r="O41" s="111" t="s">
        <v>33</v>
      </c>
      <c r="P41" s="97" t="s">
        <v>100</v>
      </c>
      <c r="Q41" s="107"/>
      <c r="R41" s="107" t="s">
        <v>101</v>
      </c>
      <c r="S41" s="228"/>
      <c r="T41" s="229"/>
      <c r="U41" s="230"/>
      <c r="V41" s="58"/>
    </row>
    <row r="42" spans="1:22" ht="26.25" customHeight="1">
      <c r="A42" s="110" t="s">
        <v>102</v>
      </c>
      <c r="B42" s="107" t="s">
        <v>103</v>
      </c>
      <c r="C42" s="97" t="s">
        <v>38</v>
      </c>
      <c r="D42" s="223">
        <v>12281.14</v>
      </c>
      <c r="E42" s="224"/>
      <c r="F42" s="224"/>
      <c r="G42" s="225"/>
      <c r="H42" s="224">
        <v>3.42</v>
      </c>
      <c r="I42" s="226">
        <f t="shared" si="1"/>
        <v>42001.5</v>
      </c>
      <c r="J42" s="227">
        <f t="shared" si="0"/>
        <v>1.61E-2</v>
      </c>
      <c r="K42" s="224">
        <f t="shared" si="2"/>
        <v>0.34</v>
      </c>
      <c r="L42" s="224">
        <f t="shared" si="12"/>
        <v>4200.1499999999996</v>
      </c>
      <c r="M42" s="224">
        <f t="shared" si="3"/>
        <v>3.08</v>
      </c>
      <c r="N42" s="224">
        <f t="shared" si="4"/>
        <v>37801.35</v>
      </c>
      <c r="O42" s="111" t="s">
        <v>33</v>
      </c>
      <c r="P42" s="97" t="s">
        <v>104</v>
      </c>
      <c r="Q42" s="107"/>
      <c r="R42" s="107" t="s">
        <v>105</v>
      </c>
      <c r="S42" s="228"/>
      <c r="T42" s="229"/>
      <c r="U42" s="230"/>
      <c r="V42" s="58"/>
    </row>
    <row r="43" spans="1:22" ht="25.5" customHeight="1">
      <c r="A43" s="110" t="s">
        <v>106</v>
      </c>
      <c r="B43" s="107" t="s">
        <v>107</v>
      </c>
      <c r="C43" s="97" t="s">
        <v>56</v>
      </c>
      <c r="D43" s="223">
        <v>2210.61</v>
      </c>
      <c r="E43" s="224">
        <v>95.81</v>
      </c>
      <c r="F43" s="224">
        <v>95.81</v>
      </c>
      <c r="G43" s="225">
        <v>81.72</v>
      </c>
      <c r="H43" s="224">
        <v>120.1</v>
      </c>
      <c r="I43" s="226">
        <f>H43*D43</f>
        <v>265494.26</v>
      </c>
      <c r="J43" s="227">
        <f t="shared" si="0"/>
        <v>0.10150000000000001</v>
      </c>
      <c r="K43" s="224">
        <f>L43/D43</f>
        <v>12.01</v>
      </c>
      <c r="L43" s="224">
        <f>I43*0.1</f>
        <v>26549.43</v>
      </c>
      <c r="M43" s="224">
        <f>H43-K43</f>
        <v>108.09</v>
      </c>
      <c r="N43" s="224">
        <f>I43-L43</f>
        <v>238944.83</v>
      </c>
      <c r="O43" s="111" t="s">
        <v>33</v>
      </c>
      <c r="P43" s="97">
        <v>531500</v>
      </c>
      <c r="Q43" s="107"/>
      <c r="R43" s="107" t="s">
        <v>108</v>
      </c>
      <c r="S43" s="228"/>
      <c r="T43" s="229"/>
      <c r="U43" s="230"/>
      <c r="V43" s="58"/>
    </row>
    <row r="44" spans="1:22" ht="25.5" customHeight="1">
      <c r="A44" s="110" t="s">
        <v>109</v>
      </c>
      <c r="B44" s="107" t="s">
        <v>110</v>
      </c>
      <c r="C44" s="97" t="s">
        <v>56</v>
      </c>
      <c r="D44" s="223">
        <v>1729.03</v>
      </c>
      <c r="E44" s="224">
        <v>39.57</v>
      </c>
      <c r="F44" s="224">
        <v>39.57</v>
      </c>
      <c r="G44" s="225">
        <v>34.619999999999997</v>
      </c>
      <c r="H44" s="224">
        <v>161.12</v>
      </c>
      <c r="I44" s="226">
        <f t="shared" si="1"/>
        <v>278581.31</v>
      </c>
      <c r="J44" s="227">
        <f t="shared" si="0"/>
        <v>0.1065</v>
      </c>
      <c r="K44" s="224">
        <f t="shared" si="2"/>
        <v>16.11</v>
      </c>
      <c r="L44" s="224">
        <f t="shared" si="12"/>
        <v>27858.13</v>
      </c>
      <c r="M44" s="224">
        <f t="shared" si="3"/>
        <v>145.01</v>
      </c>
      <c r="N44" s="224">
        <f t="shared" si="4"/>
        <v>250723.18</v>
      </c>
      <c r="O44" s="111" t="s">
        <v>33</v>
      </c>
      <c r="P44" s="97" t="s">
        <v>111</v>
      </c>
      <c r="Q44" s="107"/>
      <c r="R44" s="107" t="s">
        <v>112</v>
      </c>
      <c r="S44" s="228"/>
      <c r="T44" s="229"/>
      <c r="U44" s="230"/>
      <c r="V44" s="58"/>
    </row>
    <row r="45" spans="1:22" s="32" customFormat="1">
      <c r="A45" s="23">
        <v>5</v>
      </c>
      <c r="B45" s="24" t="s">
        <v>113</v>
      </c>
      <c r="C45" s="35" t="s">
        <v>23</v>
      </c>
      <c r="D45" s="26"/>
      <c r="E45" s="25">
        <v>101.77</v>
      </c>
      <c r="F45" s="25">
        <v>101.77</v>
      </c>
      <c r="G45" s="102">
        <v>102.29</v>
      </c>
      <c r="H45" s="25"/>
      <c r="I45" s="28">
        <f>SUM(I46:I51)</f>
        <v>667580.86</v>
      </c>
      <c r="J45" s="29">
        <f t="shared" si="0"/>
        <v>0.25530000000000003</v>
      </c>
      <c r="K45" s="224"/>
      <c r="L45" s="224"/>
      <c r="M45" s="25"/>
      <c r="N45" s="25"/>
      <c r="O45" s="27"/>
      <c r="P45" s="35"/>
      <c r="Q45" s="24"/>
      <c r="R45" s="24"/>
      <c r="S45" s="108"/>
      <c r="T45" s="31"/>
      <c r="U45" s="109"/>
    </row>
    <row r="46" spans="1:22" ht="12.75" customHeight="1">
      <c r="A46" s="110" t="s">
        <v>114</v>
      </c>
      <c r="B46" s="107" t="s">
        <v>115</v>
      </c>
      <c r="C46" s="97" t="s">
        <v>38</v>
      </c>
      <c r="D46" s="223">
        <v>10771.71</v>
      </c>
      <c r="E46" s="224">
        <v>79.900000000000006</v>
      </c>
      <c r="F46" s="224">
        <v>79.900000000000006</v>
      </c>
      <c r="G46" s="225">
        <v>73.28</v>
      </c>
      <c r="H46" s="224">
        <v>0.4</v>
      </c>
      <c r="I46" s="226">
        <f t="shared" si="1"/>
        <v>4308.68</v>
      </c>
      <c r="J46" s="227">
        <f t="shared" ref="J46:J75" si="23">I46/$I$76</f>
        <v>1.6000000000000001E-3</v>
      </c>
      <c r="K46" s="224">
        <f t="shared" si="2"/>
        <v>0.04</v>
      </c>
      <c r="L46" s="224">
        <f t="shared" si="12"/>
        <v>430.87</v>
      </c>
      <c r="M46" s="224">
        <f t="shared" si="3"/>
        <v>0.36</v>
      </c>
      <c r="N46" s="224">
        <f t="shared" si="4"/>
        <v>3877.81</v>
      </c>
      <c r="O46" s="111" t="s">
        <v>33</v>
      </c>
      <c r="P46" s="97" t="s">
        <v>116</v>
      </c>
      <c r="Q46" s="107"/>
      <c r="R46" s="107" t="s">
        <v>117</v>
      </c>
      <c r="S46" s="228"/>
      <c r="T46" s="229"/>
      <c r="U46" s="230"/>
      <c r="V46" s="58"/>
    </row>
    <row r="47" spans="1:22" ht="12.75" customHeight="1">
      <c r="A47" s="110" t="s">
        <v>118</v>
      </c>
      <c r="B47" s="107" t="s">
        <v>119</v>
      </c>
      <c r="C47" s="97" t="s">
        <v>120</v>
      </c>
      <c r="D47" s="223">
        <v>11.85</v>
      </c>
      <c r="E47" s="224">
        <v>1762.2</v>
      </c>
      <c r="F47" s="224">
        <v>1762.2</v>
      </c>
      <c r="G47" s="225">
        <f>F47*1.1143</f>
        <v>1963.62</v>
      </c>
      <c r="H47" s="224">
        <v>4273.29</v>
      </c>
      <c r="I47" s="226">
        <f t="shared" si="1"/>
        <v>50638.49</v>
      </c>
      <c r="J47" s="227">
        <f t="shared" si="23"/>
        <v>1.9400000000000001E-2</v>
      </c>
      <c r="K47" s="224">
        <f t="shared" si="2"/>
        <v>427.33</v>
      </c>
      <c r="L47" s="224">
        <f t="shared" si="12"/>
        <v>5063.8500000000004</v>
      </c>
      <c r="M47" s="224">
        <f t="shared" si="3"/>
        <v>3845.96</v>
      </c>
      <c r="N47" s="224">
        <f t="shared" si="4"/>
        <v>45574.64</v>
      </c>
      <c r="O47" s="111" t="s">
        <v>121</v>
      </c>
      <c r="P47" s="97" t="s">
        <v>122</v>
      </c>
      <c r="Q47" s="107"/>
      <c r="R47" s="107" t="s">
        <v>117</v>
      </c>
      <c r="S47" s="228"/>
      <c r="T47" s="229"/>
      <c r="U47" s="230"/>
      <c r="V47" s="58"/>
    </row>
    <row r="48" spans="1:22" ht="12.75" customHeight="1">
      <c r="A48" s="110" t="s">
        <v>123</v>
      </c>
      <c r="B48" s="107" t="s">
        <v>124</v>
      </c>
      <c r="C48" s="97" t="s">
        <v>38</v>
      </c>
      <c r="D48" s="223">
        <v>10771.71</v>
      </c>
      <c r="E48" s="224">
        <v>1043.57</v>
      </c>
      <c r="F48" s="224">
        <v>1043.57</v>
      </c>
      <c r="G48" s="225">
        <f>F48*1.1143</f>
        <v>1162.8499999999999</v>
      </c>
      <c r="H48" s="224">
        <v>0.28000000000000003</v>
      </c>
      <c r="I48" s="226">
        <f t="shared" si="1"/>
        <v>3016.08</v>
      </c>
      <c r="J48" s="227">
        <f t="shared" si="23"/>
        <v>1.1999999999999999E-3</v>
      </c>
      <c r="K48" s="224">
        <f t="shared" si="2"/>
        <v>0.03</v>
      </c>
      <c r="L48" s="224">
        <f t="shared" si="12"/>
        <v>301.61</v>
      </c>
      <c r="M48" s="224">
        <f t="shared" si="3"/>
        <v>0.25</v>
      </c>
      <c r="N48" s="224">
        <f t="shared" si="4"/>
        <v>2714.47</v>
      </c>
      <c r="O48" s="111" t="s">
        <v>33</v>
      </c>
      <c r="P48" s="97" t="s">
        <v>125</v>
      </c>
      <c r="Q48" s="107"/>
      <c r="R48" s="107" t="s">
        <v>126</v>
      </c>
      <c r="S48" s="228"/>
      <c r="T48" s="229"/>
      <c r="U48" s="230"/>
      <c r="V48" s="58"/>
    </row>
    <row r="49" spans="1:22" ht="12.75" customHeight="1">
      <c r="A49" s="110" t="s">
        <v>127</v>
      </c>
      <c r="B49" s="107" t="s">
        <v>128</v>
      </c>
      <c r="C49" s="97" t="s">
        <v>120</v>
      </c>
      <c r="D49" s="223">
        <v>5.39</v>
      </c>
      <c r="E49" s="224">
        <v>42.04</v>
      </c>
      <c r="F49" s="224">
        <v>42.04</v>
      </c>
      <c r="G49" s="225">
        <v>42.09</v>
      </c>
      <c r="H49" s="224">
        <v>3555.56</v>
      </c>
      <c r="I49" s="226">
        <f t="shared" si="1"/>
        <v>19164.47</v>
      </c>
      <c r="J49" s="227">
        <f t="shared" si="23"/>
        <v>7.3000000000000001E-3</v>
      </c>
      <c r="K49" s="224">
        <f t="shared" si="2"/>
        <v>355.56</v>
      </c>
      <c r="L49" s="224">
        <f t="shared" si="12"/>
        <v>1916.45</v>
      </c>
      <c r="M49" s="224">
        <f t="shared" si="3"/>
        <v>3200</v>
      </c>
      <c r="N49" s="224">
        <f t="shared" si="4"/>
        <v>17248.02</v>
      </c>
      <c r="O49" s="111" t="s">
        <v>121</v>
      </c>
      <c r="P49" s="97" t="s">
        <v>129</v>
      </c>
      <c r="Q49" s="107"/>
      <c r="R49" s="107" t="s">
        <v>126</v>
      </c>
      <c r="S49" s="228"/>
      <c r="T49" s="229"/>
      <c r="U49" s="230"/>
      <c r="V49" s="58"/>
    </row>
    <row r="50" spans="1:22" ht="25.5" customHeight="1">
      <c r="A50" s="110" t="s">
        <v>130</v>
      </c>
      <c r="B50" s="107" t="s">
        <v>131</v>
      </c>
      <c r="C50" s="97" t="s">
        <v>120</v>
      </c>
      <c r="D50" s="223">
        <v>1292.6199999999999</v>
      </c>
      <c r="E50" s="224">
        <v>15.92</v>
      </c>
      <c r="F50" s="224">
        <v>15.92</v>
      </c>
      <c r="G50" s="225">
        <v>17.89</v>
      </c>
      <c r="H50" s="224">
        <v>189.75</v>
      </c>
      <c r="I50" s="226">
        <f t="shared" si="1"/>
        <v>245274.65</v>
      </c>
      <c r="J50" s="227">
        <f t="shared" si="23"/>
        <v>9.3799999999999994E-2</v>
      </c>
      <c r="K50" s="224">
        <f t="shared" si="2"/>
        <v>18.98</v>
      </c>
      <c r="L50" s="224">
        <f t="shared" si="12"/>
        <v>24527.47</v>
      </c>
      <c r="M50" s="224">
        <f t="shared" si="3"/>
        <v>170.77</v>
      </c>
      <c r="N50" s="224">
        <f t="shared" si="4"/>
        <v>220747.18</v>
      </c>
      <c r="O50" s="111" t="s">
        <v>33</v>
      </c>
      <c r="P50" s="97" t="s">
        <v>132</v>
      </c>
      <c r="Q50" s="107"/>
      <c r="R50" s="107" t="s">
        <v>133</v>
      </c>
      <c r="S50" s="228"/>
      <c r="T50" s="229"/>
      <c r="U50" s="230"/>
      <c r="V50" s="58"/>
    </row>
    <row r="51" spans="1:22" ht="25.5" customHeight="1">
      <c r="A51" s="110" t="s">
        <v>134</v>
      </c>
      <c r="B51" s="107" t="s">
        <v>135</v>
      </c>
      <c r="C51" s="97" t="s">
        <v>120</v>
      </c>
      <c r="D51" s="223">
        <v>64.63</v>
      </c>
      <c r="E51" s="224"/>
      <c r="F51" s="224">
        <v>0</v>
      </c>
      <c r="G51" s="225"/>
      <c r="H51" s="224">
        <v>5340.84</v>
      </c>
      <c r="I51" s="226">
        <f t="shared" si="1"/>
        <v>345178.49</v>
      </c>
      <c r="J51" s="227">
        <f t="shared" si="23"/>
        <v>0.13200000000000001</v>
      </c>
      <c r="K51" s="224">
        <f t="shared" si="2"/>
        <v>534.08000000000004</v>
      </c>
      <c r="L51" s="224">
        <f t="shared" si="12"/>
        <v>34517.85</v>
      </c>
      <c r="M51" s="224">
        <f t="shared" si="3"/>
        <v>4806.76</v>
      </c>
      <c r="N51" s="224">
        <f t="shared" si="4"/>
        <v>310660.64</v>
      </c>
      <c r="O51" s="111" t="s">
        <v>121</v>
      </c>
      <c r="P51" s="97" t="s">
        <v>136</v>
      </c>
      <c r="Q51" s="107"/>
      <c r="R51" s="107"/>
      <c r="S51" s="228"/>
      <c r="T51" s="229"/>
      <c r="U51" s="230"/>
      <c r="V51" s="58"/>
    </row>
    <row r="52" spans="1:22" ht="12.75" customHeight="1">
      <c r="A52" s="23">
        <v>6</v>
      </c>
      <c r="B52" s="24" t="s">
        <v>137</v>
      </c>
      <c r="C52" s="35" t="s">
        <v>23</v>
      </c>
      <c r="D52" s="26"/>
      <c r="E52" s="25">
        <v>72.45</v>
      </c>
      <c r="F52" s="25">
        <v>72.45</v>
      </c>
      <c r="G52" s="102">
        <v>60.4</v>
      </c>
      <c r="H52" s="25"/>
      <c r="I52" s="28">
        <f>SUM(I53)</f>
        <v>132338.07</v>
      </c>
      <c r="J52" s="29">
        <f t="shared" si="23"/>
        <v>5.0599999999999999E-2</v>
      </c>
      <c r="K52" s="224"/>
      <c r="L52" s="224"/>
      <c r="M52" s="25"/>
      <c r="N52" s="25"/>
      <c r="O52" s="27"/>
      <c r="P52" s="35"/>
      <c r="Q52" s="24"/>
      <c r="R52" s="24"/>
      <c r="S52" s="108"/>
      <c r="T52" s="31"/>
      <c r="U52" s="109"/>
      <c r="V52" s="58"/>
    </row>
    <row r="53" spans="1:22" ht="12.75" customHeight="1">
      <c r="A53" s="110" t="s">
        <v>138</v>
      </c>
      <c r="B53" s="107" t="s">
        <v>139</v>
      </c>
      <c r="C53" s="97" t="s">
        <v>32</v>
      </c>
      <c r="D53" s="223">
        <v>2619</v>
      </c>
      <c r="E53" s="224">
        <v>99.14</v>
      </c>
      <c r="F53" s="224">
        <v>99.14</v>
      </c>
      <c r="G53" s="225">
        <v>87.15</v>
      </c>
      <c r="H53" s="224">
        <v>50.53</v>
      </c>
      <c r="I53" s="226">
        <f t="shared" ref="I53" si="24">H53*D53</f>
        <v>132338.07</v>
      </c>
      <c r="J53" s="227">
        <f t="shared" si="23"/>
        <v>5.0599999999999999E-2</v>
      </c>
      <c r="K53" s="224">
        <f t="shared" ref="K53" si="25">L53/D53</f>
        <v>5.05</v>
      </c>
      <c r="L53" s="224">
        <f t="shared" ref="L53" si="26">I53*0.1</f>
        <v>13233.81</v>
      </c>
      <c r="M53" s="224">
        <f t="shared" ref="M53" si="27">H53-K53</f>
        <v>45.48</v>
      </c>
      <c r="N53" s="224">
        <f t="shared" ref="N53" si="28">I53-L53</f>
        <v>119104.26</v>
      </c>
      <c r="O53" s="111" t="s">
        <v>33</v>
      </c>
      <c r="P53" s="97">
        <v>810150</v>
      </c>
      <c r="Q53" s="107"/>
      <c r="R53" s="107" t="s">
        <v>77</v>
      </c>
      <c r="S53" s="228"/>
      <c r="T53" s="229"/>
      <c r="U53" s="230"/>
      <c r="V53" s="58"/>
    </row>
    <row r="54" spans="1:22" s="32" customFormat="1">
      <c r="A54" s="23">
        <v>7</v>
      </c>
      <c r="B54" s="24" t="s">
        <v>140</v>
      </c>
      <c r="C54" s="35" t="s">
        <v>23</v>
      </c>
      <c r="D54" s="26"/>
      <c r="E54" s="25">
        <v>72.45</v>
      </c>
      <c r="F54" s="25">
        <v>72.45</v>
      </c>
      <c r="G54" s="102">
        <v>60.4</v>
      </c>
      <c r="H54" s="25"/>
      <c r="I54" s="28">
        <f>SUM(I55:I61)</f>
        <v>379274.31</v>
      </c>
      <c r="J54" s="29">
        <f t="shared" si="23"/>
        <v>0.14499999999999999</v>
      </c>
      <c r="K54" s="224"/>
      <c r="L54" s="224"/>
      <c r="M54" s="25"/>
      <c r="N54" s="25"/>
      <c r="O54" s="27"/>
      <c r="P54" s="35"/>
      <c r="Q54" s="24"/>
      <c r="R54" s="24"/>
      <c r="S54" s="108"/>
      <c r="T54" s="31"/>
      <c r="U54" s="109"/>
    </row>
    <row r="55" spans="1:22" ht="12.75" customHeight="1">
      <c r="A55" s="110" t="s">
        <v>141</v>
      </c>
      <c r="B55" s="107" t="s">
        <v>72</v>
      </c>
      <c r="C55" s="97" t="s">
        <v>56</v>
      </c>
      <c r="D55" s="223">
        <v>121.98</v>
      </c>
      <c r="E55" s="224">
        <v>99.14</v>
      </c>
      <c r="F55" s="224">
        <v>99.14</v>
      </c>
      <c r="G55" s="225">
        <v>87.15</v>
      </c>
      <c r="H55" s="224">
        <v>163.68</v>
      </c>
      <c r="I55" s="226">
        <f t="shared" si="1"/>
        <v>19965.689999999999</v>
      </c>
      <c r="J55" s="227">
        <f t="shared" si="23"/>
        <v>7.6E-3</v>
      </c>
      <c r="K55" s="224">
        <f t="shared" si="2"/>
        <v>16.37</v>
      </c>
      <c r="L55" s="224">
        <f t="shared" si="12"/>
        <v>1996.57</v>
      </c>
      <c r="M55" s="224">
        <f t="shared" si="3"/>
        <v>147.31</v>
      </c>
      <c r="N55" s="224">
        <f t="shared" si="4"/>
        <v>17969.12</v>
      </c>
      <c r="O55" s="111" t="s">
        <v>33</v>
      </c>
      <c r="P55" s="97" t="s">
        <v>142</v>
      </c>
      <c r="Q55" s="107"/>
      <c r="R55" s="58" t="s">
        <v>143</v>
      </c>
      <c r="S55" s="228"/>
      <c r="T55" s="229"/>
      <c r="U55" s="230"/>
      <c r="V55" s="58"/>
    </row>
    <row r="56" spans="1:22" ht="12.75" customHeight="1">
      <c r="A56" s="110" t="s">
        <v>144</v>
      </c>
      <c r="B56" s="107" t="s">
        <v>145</v>
      </c>
      <c r="C56" s="97" t="s">
        <v>56</v>
      </c>
      <c r="D56" s="223">
        <v>770.55</v>
      </c>
      <c r="E56" s="224">
        <v>99.14</v>
      </c>
      <c r="F56" s="224">
        <v>99.14</v>
      </c>
      <c r="G56" s="225">
        <v>87.15</v>
      </c>
      <c r="H56" s="224">
        <v>14.8</v>
      </c>
      <c r="I56" s="226">
        <f t="shared" ref="I56:I60" si="29">H56*D56</f>
        <v>11404.14</v>
      </c>
      <c r="J56" s="227">
        <f t="shared" si="23"/>
        <v>4.4000000000000003E-3</v>
      </c>
      <c r="K56" s="224">
        <f t="shared" ref="K56:K60" si="30">L56/D56</f>
        <v>1.48</v>
      </c>
      <c r="L56" s="224">
        <f t="shared" ref="L56:L60" si="31">I56*0.1</f>
        <v>1140.4100000000001</v>
      </c>
      <c r="M56" s="224">
        <f t="shared" ref="M56:M60" si="32">H56-K56</f>
        <v>13.32</v>
      </c>
      <c r="N56" s="224">
        <f t="shared" ref="N56:N60" si="33">I56-L56</f>
        <v>10263.73</v>
      </c>
      <c r="O56" s="111" t="s">
        <v>33</v>
      </c>
      <c r="P56" s="97" t="s">
        <v>146</v>
      </c>
      <c r="Q56" s="107"/>
      <c r="R56" s="107"/>
      <c r="S56" s="228"/>
      <c r="T56" s="229"/>
      <c r="U56" s="230"/>
      <c r="V56" s="58"/>
    </row>
    <row r="57" spans="1:22" ht="12.75" customHeight="1">
      <c r="A57" s="110" t="s">
        <v>147</v>
      </c>
      <c r="B57" s="107" t="s">
        <v>148</v>
      </c>
      <c r="C57" s="97" t="s">
        <v>38</v>
      </c>
      <c r="D57" s="223">
        <v>3013.69</v>
      </c>
      <c r="E57" s="224">
        <v>99.14</v>
      </c>
      <c r="F57" s="224">
        <v>99.14</v>
      </c>
      <c r="G57" s="225">
        <v>87.15</v>
      </c>
      <c r="H57" s="224">
        <v>13.1</v>
      </c>
      <c r="I57" s="226">
        <f t="shared" si="29"/>
        <v>39479.339999999997</v>
      </c>
      <c r="J57" s="227">
        <f t="shared" si="23"/>
        <v>1.5100000000000001E-2</v>
      </c>
      <c r="K57" s="224">
        <f t="shared" si="30"/>
        <v>1.31</v>
      </c>
      <c r="L57" s="224">
        <f t="shared" si="31"/>
        <v>3947.93</v>
      </c>
      <c r="M57" s="224">
        <f t="shared" si="32"/>
        <v>11.79</v>
      </c>
      <c r="N57" s="224">
        <f t="shared" si="33"/>
        <v>35531.410000000003</v>
      </c>
      <c r="O57" s="111" t="s">
        <v>149</v>
      </c>
      <c r="P57" s="97">
        <v>98504</v>
      </c>
      <c r="Q57" s="107"/>
      <c r="R57" s="107" t="s">
        <v>150</v>
      </c>
      <c r="S57" s="228"/>
      <c r="T57" s="229"/>
      <c r="U57" s="230"/>
      <c r="V57" s="58"/>
    </row>
    <row r="58" spans="1:22" ht="12.75" customHeight="1">
      <c r="A58" s="110" t="s">
        <v>151</v>
      </c>
      <c r="B58" s="107" t="s">
        <v>152</v>
      </c>
      <c r="C58" s="97" t="s">
        <v>38</v>
      </c>
      <c r="D58" s="223">
        <v>4065.95</v>
      </c>
      <c r="E58" s="224">
        <v>99.14</v>
      </c>
      <c r="F58" s="224">
        <v>99.14</v>
      </c>
      <c r="G58" s="225">
        <v>87.15</v>
      </c>
      <c r="H58" s="224">
        <v>1.39</v>
      </c>
      <c r="I58" s="226">
        <f t="shared" si="29"/>
        <v>5651.67</v>
      </c>
      <c r="J58" s="227">
        <f t="shared" si="23"/>
        <v>2.2000000000000001E-3</v>
      </c>
      <c r="K58" s="224">
        <f t="shared" si="30"/>
        <v>0.14000000000000001</v>
      </c>
      <c r="L58" s="224">
        <f t="shared" si="31"/>
        <v>565.16999999999996</v>
      </c>
      <c r="M58" s="224">
        <f t="shared" si="32"/>
        <v>1.25</v>
      </c>
      <c r="N58" s="224">
        <f t="shared" si="33"/>
        <v>5086.5</v>
      </c>
      <c r="O58" s="111" t="s">
        <v>153</v>
      </c>
      <c r="P58" s="97"/>
      <c r="Q58" s="107"/>
      <c r="R58" s="107"/>
      <c r="S58" s="228"/>
      <c r="T58" s="229"/>
      <c r="U58" s="230"/>
      <c r="V58" s="58"/>
    </row>
    <row r="59" spans="1:22" ht="25.5" customHeight="1">
      <c r="A59" s="110" t="s">
        <v>154</v>
      </c>
      <c r="B59" s="107" t="s">
        <v>155</v>
      </c>
      <c r="C59" s="97" t="s">
        <v>38</v>
      </c>
      <c r="D59" s="223">
        <v>983.94</v>
      </c>
      <c r="E59" s="224">
        <v>99.14</v>
      </c>
      <c r="F59" s="224">
        <v>99.14</v>
      </c>
      <c r="G59" s="225">
        <v>87.15</v>
      </c>
      <c r="H59" s="224">
        <v>146.84</v>
      </c>
      <c r="I59" s="226">
        <f t="shared" si="29"/>
        <v>144481.75</v>
      </c>
      <c r="J59" s="227">
        <f t="shared" si="23"/>
        <v>5.5300000000000002E-2</v>
      </c>
      <c r="K59" s="224">
        <f t="shared" si="30"/>
        <v>14.68</v>
      </c>
      <c r="L59" s="224">
        <f t="shared" si="31"/>
        <v>14448.18</v>
      </c>
      <c r="M59" s="224">
        <f t="shared" si="32"/>
        <v>132.16</v>
      </c>
      <c r="N59" s="224">
        <f t="shared" si="33"/>
        <v>130033.57</v>
      </c>
      <c r="O59" s="111" t="s">
        <v>156</v>
      </c>
      <c r="P59" s="97"/>
      <c r="Q59" s="107"/>
      <c r="R59" s="107" t="s">
        <v>157</v>
      </c>
      <c r="S59" s="228"/>
      <c r="T59" s="229"/>
      <c r="U59" s="230"/>
      <c r="V59" s="58"/>
    </row>
    <row r="60" spans="1:22" ht="12.75" customHeight="1">
      <c r="A60" s="110" t="s">
        <v>158</v>
      </c>
      <c r="B60" s="107" t="s">
        <v>159</v>
      </c>
      <c r="C60" s="97" t="s">
        <v>26</v>
      </c>
      <c r="D60" s="223">
        <v>68</v>
      </c>
      <c r="E60" s="224">
        <v>99.14</v>
      </c>
      <c r="F60" s="224">
        <v>99.14</v>
      </c>
      <c r="G60" s="225">
        <v>87.15</v>
      </c>
      <c r="H60" s="224">
        <v>416.1</v>
      </c>
      <c r="I60" s="226">
        <f t="shared" si="29"/>
        <v>28294.799999999999</v>
      </c>
      <c r="J60" s="227">
        <f t="shared" si="23"/>
        <v>1.0800000000000001E-2</v>
      </c>
      <c r="K60" s="224">
        <f t="shared" si="30"/>
        <v>41.61</v>
      </c>
      <c r="L60" s="224">
        <f t="shared" si="31"/>
        <v>2829.48</v>
      </c>
      <c r="M60" s="224">
        <f t="shared" si="32"/>
        <v>374.49</v>
      </c>
      <c r="N60" s="224">
        <f t="shared" si="33"/>
        <v>25465.32</v>
      </c>
      <c r="O60" s="111" t="s">
        <v>160</v>
      </c>
      <c r="P60" s="97"/>
      <c r="Q60" s="107"/>
      <c r="R60" s="107" t="s">
        <v>157</v>
      </c>
      <c r="S60" s="228"/>
      <c r="T60" s="229"/>
      <c r="U60" s="230"/>
      <c r="V60" s="58"/>
    </row>
    <row r="61" spans="1:22" ht="38.25" customHeight="1">
      <c r="A61" s="110" t="s">
        <v>161</v>
      </c>
      <c r="B61" s="107" t="s">
        <v>162</v>
      </c>
      <c r="C61" s="97" t="s">
        <v>56</v>
      </c>
      <c r="D61" s="223">
        <v>203.84</v>
      </c>
      <c r="E61" s="224">
        <v>1.48</v>
      </c>
      <c r="F61" s="224">
        <v>1.48</v>
      </c>
      <c r="G61" s="225">
        <v>1.57</v>
      </c>
      <c r="H61" s="224">
        <v>637.74</v>
      </c>
      <c r="I61" s="226">
        <f t="shared" si="1"/>
        <v>129996.92</v>
      </c>
      <c r="J61" s="227">
        <f t="shared" si="23"/>
        <v>4.9700000000000001E-2</v>
      </c>
      <c r="K61" s="224">
        <f t="shared" si="2"/>
        <v>63.77</v>
      </c>
      <c r="L61" s="224">
        <f t="shared" si="12"/>
        <v>12999.69</v>
      </c>
      <c r="M61" s="224">
        <f t="shared" si="3"/>
        <v>573.97</v>
      </c>
      <c r="N61" s="224">
        <f t="shared" si="4"/>
        <v>116997.23</v>
      </c>
      <c r="O61" s="111" t="s">
        <v>45</v>
      </c>
      <c r="P61" s="97">
        <v>94991</v>
      </c>
      <c r="Q61" s="107"/>
      <c r="R61" s="107" t="s">
        <v>157</v>
      </c>
      <c r="S61" s="228"/>
      <c r="T61" s="229"/>
      <c r="U61" s="230"/>
      <c r="V61" s="58"/>
    </row>
    <row r="62" spans="1:22" s="32" customFormat="1">
      <c r="A62" s="23">
        <v>8</v>
      </c>
      <c r="B62" s="24" t="s">
        <v>163</v>
      </c>
      <c r="C62" s="35" t="s">
        <v>23</v>
      </c>
      <c r="D62" s="26"/>
      <c r="E62" s="25">
        <v>7.79</v>
      </c>
      <c r="F62" s="25">
        <v>7.79</v>
      </c>
      <c r="G62" s="102">
        <f>F62*1.1143</f>
        <v>8.68</v>
      </c>
      <c r="H62" s="25"/>
      <c r="I62" s="28">
        <f>SUM(I63:I65)</f>
        <v>46136.47</v>
      </c>
      <c r="J62" s="29">
        <f t="shared" si="23"/>
        <v>1.7600000000000001E-2</v>
      </c>
      <c r="K62" s="224"/>
      <c r="L62" s="224"/>
      <c r="M62" s="25"/>
      <c r="N62" s="25"/>
      <c r="O62" s="27"/>
      <c r="P62" s="35"/>
      <c r="Q62" s="24"/>
      <c r="R62" s="24"/>
      <c r="S62" s="108"/>
      <c r="T62" s="31"/>
      <c r="U62" s="109"/>
    </row>
    <row r="63" spans="1:22" ht="12.75" customHeight="1">
      <c r="A63" s="110" t="s">
        <v>164</v>
      </c>
      <c r="B63" s="107" t="s">
        <v>165</v>
      </c>
      <c r="C63" s="97" t="s">
        <v>38</v>
      </c>
      <c r="D63" s="223">
        <v>7.77</v>
      </c>
      <c r="E63" s="224">
        <v>1090.01</v>
      </c>
      <c r="F63" s="224">
        <v>1090.01</v>
      </c>
      <c r="G63" s="225">
        <v>1089.78</v>
      </c>
      <c r="H63" s="224">
        <v>645.82000000000005</v>
      </c>
      <c r="I63" s="226">
        <f t="shared" si="1"/>
        <v>5018.0200000000004</v>
      </c>
      <c r="J63" s="227">
        <f t="shared" si="23"/>
        <v>1.9E-3</v>
      </c>
      <c r="K63" s="224">
        <f t="shared" si="2"/>
        <v>64.58</v>
      </c>
      <c r="L63" s="224">
        <f t="shared" si="12"/>
        <v>501.8</v>
      </c>
      <c r="M63" s="224">
        <f t="shared" si="3"/>
        <v>581.24</v>
      </c>
      <c r="N63" s="224">
        <f t="shared" si="4"/>
        <v>4516.22</v>
      </c>
      <c r="O63" s="111" t="s">
        <v>33</v>
      </c>
      <c r="P63" s="97" t="s">
        <v>166</v>
      </c>
      <c r="Q63" s="107"/>
      <c r="R63" s="107" t="s">
        <v>167</v>
      </c>
      <c r="S63" s="228"/>
      <c r="T63" s="229"/>
      <c r="U63" s="230"/>
      <c r="V63" s="58"/>
    </row>
    <row r="64" spans="1:22" ht="12.75" customHeight="1">
      <c r="A64" s="110" t="s">
        <v>168</v>
      </c>
      <c r="B64" s="107" t="s">
        <v>169</v>
      </c>
      <c r="C64" s="97" t="s">
        <v>38</v>
      </c>
      <c r="D64" s="223">
        <v>493.47</v>
      </c>
      <c r="E64" s="224">
        <v>1090.01</v>
      </c>
      <c r="F64" s="224">
        <v>1090.01</v>
      </c>
      <c r="G64" s="225">
        <v>1089.78</v>
      </c>
      <c r="H64" s="224">
        <v>26.48</v>
      </c>
      <c r="I64" s="226">
        <f t="shared" si="1"/>
        <v>13067.09</v>
      </c>
      <c r="J64" s="227">
        <f t="shared" si="23"/>
        <v>5.0000000000000001E-3</v>
      </c>
      <c r="K64" s="224">
        <f t="shared" si="2"/>
        <v>2.65</v>
      </c>
      <c r="L64" s="224">
        <f t="shared" si="12"/>
        <v>1306.71</v>
      </c>
      <c r="M64" s="224">
        <f t="shared" si="3"/>
        <v>23.83</v>
      </c>
      <c r="N64" s="224">
        <f t="shared" si="4"/>
        <v>11760.38</v>
      </c>
      <c r="O64" s="111" t="s">
        <v>33</v>
      </c>
      <c r="P64" s="97">
        <v>822100</v>
      </c>
      <c r="Q64" s="107"/>
      <c r="R64" s="107" t="s">
        <v>167</v>
      </c>
      <c r="S64" s="228"/>
      <c r="T64" s="229"/>
      <c r="U64" s="230"/>
      <c r="V64" s="58"/>
    </row>
    <row r="65" spans="1:22" ht="12.75" customHeight="1">
      <c r="A65" s="110" t="s">
        <v>170</v>
      </c>
      <c r="B65" s="107" t="s">
        <v>171</v>
      </c>
      <c r="C65" s="97" t="s">
        <v>32</v>
      </c>
      <c r="D65" s="223">
        <v>63.37</v>
      </c>
      <c r="E65" s="224">
        <v>1</v>
      </c>
      <c r="F65" s="224">
        <v>1</v>
      </c>
      <c r="G65" s="225">
        <v>1.63</v>
      </c>
      <c r="H65" s="224">
        <v>442.66</v>
      </c>
      <c r="I65" s="226">
        <f t="shared" si="1"/>
        <v>28051.360000000001</v>
      </c>
      <c r="J65" s="227">
        <f t="shared" si="23"/>
        <v>1.0699999999999999E-2</v>
      </c>
      <c r="K65" s="224">
        <f t="shared" si="2"/>
        <v>44.27</v>
      </c>
      <c r="L65" s="224">
        <f t="shared" si="12"/>
        <v>2805.14</v>
      </c>
      <c r="M65" s="224">
        <f t="shared" si="3"/>
        <v>398.39</v>
      </c>
      <c r="N65" s="224">
        <f t="shared" si="4"/>
        <v>25246.22</v>
      </c>
      <c r="O65" s="111" t="s">
        <v>33</v>
      </c>
      <c r="P65" s="97">
        <v>821350</v>
      </c>
      <c r="Q65" s="107"/>
      <c r="R65" s="107" t="s">
        <v>167</v>
      </c>
      <c r="S65" s="228"/>
      <c r="T65" s="229"/>
      <c r="U65" s="230"/>
      <c r="V65" s="58"/>
    </row>
    <row r="66" spans="1:22" s="32" customFormat="1" ht="63.75">
      <c r="A66" s="23">
        <v>9</v>
      </c>
      <c r="B66" s="24" t="s">
        <v>172</v>
      </c>
      <c r="C66" s="35" t="s">
        <v>23</v>
      </c>
      <c r="D66" s="26"/>
      <c r="E66" s="25">
        <v>18.329999999999998</v>
      </c>
      <c r="F66" s="25">
        <v>18.329999999999998</v>
      </c>
      <c r="G66" s="102">
        <f t="shared" ref="G66" si="34">F66*1.1143</f>
        <v>20.43</v>
      </c>
      <c r="H66" s="25"/>
      <c r="I66" s="28">
        <f>SUM(I67:I75)</f>
        <v>38781.61</v>
      </c>
      <c r="J66" s="29">
        <f t="shared" si="23"/>
        <v>1.4800000000000001E-2</v>
      </c>
      <c r="K66" s="224"/>
      <c r="L66" s="224"/>
      <c r="M66" s="25"/>
      <c r="N66" s="25"/>
      <c r="O66" s="27"/>
      <c r="P66" s="35"/>
      <c r="Q66" s="24"/>
      <c r="R66" s="24"/>
      <c r="S66" s="108"/>
      <c r="T66" s="31"/>
      <c r="U66" s="109"/>
    </row>
    <row r="67" spans="1:22" ht="25.5" customHeight="1">
      <c r="A67" s="110" t="s">
        <v>173</v>
      </c>
      <c r="B67" s="107" t="s">
        <v>174</v>
      </c>
      <c r="C67" s="97" t="s">
        <v>26</v>
      </c>
      <c r="D67" s="223">
        <v>15</v>
      </c>
      <c r="E67" s="224"/>
      <c r="F67" s="224"/>
      <c r="G67" s="225"/>
      <c r="H67" s="224">
        <v>204.61</v>
      </c>
      <c r="I67" s="226">
        <f t="shared" si="1"/>
        <v>3069.15</v>
      </c>
      <c r="J67" s="227">
        <f t="shared" si="23"/>
        <v>1.1999999999999999E-3</v>
      </c>
      <c r="K67" s="224">
        <f t="shared" si="2"/>
        <v>204.61</v>
      </c>
      <c r="L67" s="224">
        <v>3069.15</v>
      </c>
      <c r="M67" s="224">
        <f t="shared" si="3"/>
        <v>0</v>
      </c>
      <c r="N67" s="224">
        <f t="shared" si="4"/>
        <v>0</v>
      </c>
      <c r="O67" s="111" t="s">
        <v>175</v>
      </c>
      <c r="P67" s="97" t="s">
        <v>176</v>
      </c>
      <c r="Q67" s="107"/>
      <c r="R67" s="107" t="s">
        <v>177</v>
      </c>
      <c r="S67" s="228"/>
      <c r="T67" s="229"/>
      <c r="U67" s="230"/>
      <c r="V67" s="58"/>
    </row>
    <row r="68" spans="1:22" ht="25.5" customHeight="1">
      <c r="A68" s="110" t="s">
        <v>178</v>
      </c>
      <c r="B68" s="107" t="s">
        <v>179</v>
      </c>
      <c r="C68" s="97" t="s">
        <v>26</v>
      </c>
      <c r="D68" s="223">
        <v>30</v>
      </c>
      <c r="E68" s="224"/>
      <c r="F68" s="224"/>
      <c r="G68" s="225"/>
      <c r="H68" s="224">
        <v>204.61</v>
      </c>
      <c r="I68" s="226">
        <f t="shared" si="1"/>
        <v>6138.3</v>
      </c>
      <c r="J68" s="227">
        <f t="shared" si="23"/>
        <v>2.3E-3</v>
      </c>
      <c r="K68" s="224">
        <f t="shared" si="2"/>
        <v>204.61</v>
      </c>
      <c r="L68" s="224">
        <v>6138.3</v>
      </c>
      <c r="M68" s="224">
        <f t="shared" si="3"/>
        <v>0</v>
      </c>
      <c r="N68" s="224">
        <f t="shared" si="4"/>
        <v>0</v>
      </c>
      <c r="O68" s="111" t="s">
        <v>175</v>
      </c>
      <c r="P68" s="97" t="s">
        <v>176</v>
      </c>
      <c r="Q68" s="107"/>
      <c r="R68" s="107" t="s">
        <v>177</v>
      </c>
      <c r="S68" s="228"/>
      <c r="T68" s="229"/>
      <c r="U68" s="230"/>
      <c r="V68" s="58"/>
    </row>
    <row r="69" spans="1:22" ht="12.75" customHeight="1">
      <c r="A69" s="110" t="s">
        <v>180</v>
      </c>
      <c r="B69" s="107" t="s">
        <v>181</v>
      </c>
      <c r="C69" s="97" t="s">
        <v>26</v>
      </c>
      <c r="D69" s="223">
        <v>15</v>
      </c>
      <c r="E69" s="224"/>
      <c r="F69" s="224"/>
      <c r="G69" s="225"/>
      <c r="H69" s="224">
        <v>56.05</v>
      </c>
      <c r="I69" s="226">
        <f t="shared" ref="I69:I70" si="35">H69*D69</f>
        <v>840.75</v>
      </c>
      <c r="J69" s="227">
        <f t="shared" si="23"/>
        <v>2.9999999999999997E-4</v>
      </c>
      <c r="K69" s="224">
        <f t="shared" ref="K69:K70" si="36">L69/D69</f>
        <v>56.05</v>
      </c>
      <c r="L69" s="224">
        <v>840.75</v>
      </c>
      <c r="M69" s="224">
        <f t="shared" ref="M69:M70" si="37">H69-K69</f>
        <v>0</v>
      </c>
      <c r="N69" s="224">
        <f t="shared" ref="N69:N70" si="38">I69-L69</f>
        <v>0</v>
      </c>
      <c r="O69" s="111" t="s">
        <v>182</v>
      </c>
      <c r="P69" s="97" t="s">
        <v>183</v>
      </c>
      <c r="Q69" s="107"/>
      <c r="R69" s="107" t="s">
        <v>177</v>
      </c>
      <c r="S69" s="228"/>
      <c r="T69" s="229"/>
      <c r="U69" s="230"/>
      <c r="V69" s="58"/>
    </row>
    <row r="70" spans="1:22" ht="12.75" customHeight="1">
      <c r="A70" s="110" t="s">
        <v>184</v>
      </c>
      <c r="B70" s="107" t="s">
        <v>185</v>
      </c>
      <c r="C70" s="97" t="s">
        <v>26</v>
      </c>
      <c r="D70" s="223">
        <v>15</v>
      </c>
      <c r="E70" s="224"/>
      <c r="F70" s="224"/>
      <c r="G70" s="225"/>
      <c r="H70" s="224">
        <v>356.54</v>
      </c>
      <c r="I70" s="226">
        <f t="shared" si="35"/>
        <v>5348.1</v>
      </c>
      <c r="J70" s="227">
        <f t="shared" si="23"/>
        <v>2E-3</v>
      </c>
      <c r="K70" s="224">
        <f t="shared" si="36"/>
        <v>356.54</v>
      </c>
      <c r="L70" s="224">
        <v>5348.1</v>
      </c>
      <c r="M70" s="224">
        <f t="shared" si="37"/>
        <v>0</v>
      </c>
      <c r="N70" s="224">
        <f t="shared" si="38"/>
        <v>0</v>
      </c>
      <c r="O70" s="111" t="s">
        <v>175</v>
      </c>
      <c r="P70" s="97" t="s">
        <v>186</v>
      </c>
      <c r="Q70" s="107"/>
      <c r="R70" s="107" t="s">
        <v>177</v>
      </c>
      <c r="S70" s="228"/>
      <c r="T70" s="229"/>
      <c r="U70" s="230"/>
      <c r="V70" s="58"/>
    </row>
    <row r="71" spans="1:22" ht="12.75" customHeight="1">
      <c r="A71" s="110" t="s">
        <v>187</v>
      </c>
      <c r="B71" s="107" t="s">
        <v>188</v>
      </c>
      <c r="C71" s="97" t="s">
        <v>26</v>
      </c>
      <c r="D71" s="223">
        <v>15</v>
      </c>
      <c r="E71" s="224"/>
      <c r="F71" s="224"/>
      <c r="G71" s="225"/>
      <c r="H71" s="224">
        <v>100.86</v>
      </c>
      <c r="I71" s="226">
        <f t="shared" si="1"/>
        <v>1512.9</v>
      </c>
      <c r="J71" s="227">
        <f t="shared" si="23"/>
        <v>5.9999999999999995E-4</v>
      </c>
      <c r="K71" s="224">
        <f t="shared" si="2"/>
        <v>100.86</v>
      </c>
      <c r="L71" s="224">
        <v>1512.9</v>
      </c>
      <c r="M71" s="224">
        <f t="shared" si="3"/>
        <v>0</v>
      </c>
      <c r="N71" s="224">
        <f t="shared" si="4"/>
        <v>0</v>
      </c>
      <c r="O71" s="111" t="s">
        <v>182</v>
      </c>
      <c r="P71" s="97" t="s">
        <v>189</v>
      </c>
      <c r="Q71" s="107"/>
      <c r="R71" s="107" t="s">
        <v>177</v>
      </c>
      <c r="S71" s="228"/>
      <c r="T71" s="229"/>
      <c r="U71" s="230"/>
      <c r="V71" s="58"/>
    </row>
    <row r="72" spans="1:22" ht="12.75" customHeight="1">
      <c r="A72" s="110" t="s">
        <v>190</v>
      </c>
      <c r="B72" s="107" t="s">
        <v>191</v>
      </c>
      <c r="C72" s="97" t="s">
        <v>26</v>
      </c>
      <c r="D72" s="223">
        <v>15</v>
      </c>
      <c r="E72" s="224"/>
      <c r="F72" s="224"/>
      <c r="G72" s="225"/>
      <c r="H72" s="224">
        <v>82.19</v>
      </c>
      <c r="I72" s="226">
        <f t="shared" ref="I72:I73" si="39">H72*D72</f>
        <v>1232.8499999999999</v>
      </c>
      <c r="J72" s="227">
        <f t="shared" si="23"/>
        <v>5.0000000000000001E-4</v>
      </c>
      <c r="K72" s="224">
        <f t="shared" ref="K72:K73" si="40">L72/D72</f>
        <v>82.19</v>
      </c>
      <c r="L72" s="224">
        <v>1232.8499999999999</v>
      </c>
      <c r="M72" s="224">
        <f t="shared" ref="M72:M73" si="41">H72-K72</f>
        <v>0</v>
      </c>
      <c r="N72" s="224">
        <f t="shared" ref="N72:N73" si="42">I72-L72</f>
        <v>0</v>
      </c>
      <c r="O72" s="111" t="s">
        <v>182</v>
      </c>
      <c r="P72" s="97" t="s">
        <v>192</v>
      </c>
      <c r="Q72" s="107"/>
      <c r="R72" s="107" t="s">
        <v>177</v>
      </c>
      <c r="S72" s="228"/>
      <c r="T72" s="229"/>
      <c r="U72" s="230"/>
      <c r="V72" s="58"/>
    </row>
    <row r="73" spans="1:22" ht="12.75" customHeight="1">
      <c r="A73" s="110" t="s">
        <v>193</v>
      </c>
      <c r="B73" s="107" t="s">
        <v>194</v>
      </c>
      <c r="C73" s="97" t="s">
        <v>26</v>
      </c>
      <c r="D73" s="223">
        <v>15</v>
      </c>
      <c r="E73" s="224"/>
      <c r="F73" s="224"/>
      <c r="G73" s="225"/>
      <c r="H73" s="224">
        <v>221.99</v>
      </c>
      <c r="I73" s="226">
        <f t="shared" si="39"/>
        <v>3329.85</v>
      </c>
      <c r="J73" s="227">
        <f t="shared" si="23"/>
        <v>1.2999999999999999E-3</v>
      </c>
      <c r="K73" s="224">
        <f t="shared" si="40"/>
        <v>221.99</v>
      </c>
      <c r="L73" s="224">
        <v>3329.85</v>
      </c>
      <c r="M73" s="224">
        <f t="shared" si="41"/>
        <v>0</v>
      </c>
      <c r="N73" s="224">
        <f t="shared" si="42"/>
        <v>0</v>
      </c>
      <c r="O73" s="111" t="s">
        <v>182</v>
      </c>
      <c r="P73" s="97" t="s">
        <v>195</v>
      </c>
      <c r="Q73" s="107"/>
      <c r="R73" s="107" t="s">
        <v>177</v>
      </c>
      <c r="S73" s="228"/>
      <c r="T73" s="229"/>
      <c r="U73" s="230"/>
      <c r="V73" s="58"/>
    </row>
    <row r="74" spans="1:22" ht="25.5" customHeight="1">
      <c r="A74" s="110" t="s">
        <v>196</v>
      </c>
      <c r="B74" s="107" t="s">
        <v>197</v>
      </c>
      <c r="C74" s="97" t="s">
        <v>26</v>
      </c>
      <c r="D74" s="223">
        <v>15</v>
      </c>
      <c r="E74" s="224"/>
      <c r="F74" s="224"/>
      <c r="G74" s="225"/>
      <c r="H74" s="224">
        <v>134.43</v>
      </c>
      <c r="I74" s="226">
        <f t="shared" si="1"/>
        <v>2016.45</v>
      </c>
      <c r="J74" s="227">
        <f t="shared" si="23"/>
        <v>8.0000000000000004E-4</v>
      </c>
      <c r="K74" s="224">
        <f t="shared" si="2"/>
        <v>134.43</v>
      </c>
      <c r="L74" s="224">
        <v>2016.45</v>
      </c>
      <c r="M74" s="224">
        <f t="shared" si="3"/>
        <v>0</v>
      </c>
      <c r="N74" s="224">
        <f t="shared" si="4"/>
        <v>0</v>
      </c>
      <c r="O74" s="111" t="s">
        <v>175</v>
      </c>
      <c r="P74" s="97" t="s">
        <v>198</v>
      </c>
      <c r="Q74" s="107"/>
      <c r="R74" s="107" t="s">
        <v>177</v>
      </c>
      <c r="S74" s="228"/>
      <c r="T74" s="229"/>
      <c r="U74" s="230"/>
      <c r="V74" s="58"/>
    </row>
    <row r="75" spans="1:22" ht="25.5" customHeight="1">
      <c r="A75" s="110" t="s">
        <v>199</v>
      </c>
      <c r="B75" s="107" t="s">
        <v>200</v>
      </c>
      <c r="C75" s="97" t="s">
        <v>201</v>
      </c>
      <c r="D75" s="223">
        <v>2</v>
      </c>
      <c r="E75" s="224"/>
      <c r="F75" s="224"/>
      <c r="G75" s="225"/>
      <c r="H75" s="224">
        <v>7646.63</v>
      </c>
      <c r="I75" s="226">
        <f t="shared" si="1"/>
        <v>15293.26</v>
      </c>
      <c r="J75" s="227">
        <f t="shared" si="23"/>
        <v>5.7999999999999996E-3</v>
      </c>
      <c r="K75" s="224">
        <f t="shared" si="2"/>
        <v>7646.63</v>
      </c>
      <c r="L75" s="224">
        <v>15293.26</v>
      </c>
      <c r="M75" s="224">
        <f t="shared" si="3"/>
        <v>0</v>
      </c>
      <c r="N75" s="224">
        <f t="shared" si="4"/>
        <v>0</v>
      </c>
      <c r="O75" s="111" t="s">
        <v>175</v>
      </c>
      <c r="P75" s="97" t="s">
        <v>202</v>
      </c>
      <c r="Q75" s="107"/>
      <c r="R75" s="107" t="s">
        <v>177</v>
      </c>
      <c r="S75" s="228"/>
      <c r="T75" s="229"/>
      <c r="U75" s="230"/>
      <c r="V75" s="58"/>
    </row>
    <row r="76" spans="1:22" s="43" customFormat="1" ht="15">
      <c r="A76" s="36"/>
      <c r="B76" s="37" t="s">
        <v>203</v>
      </c>
      <c r="C76" s="38"/>
      <c r="D76" s="39"/>
      <c r="E76" s="40"/>
      <c r="F76" s="40"/>
      <c r="G76" s="103"/>
      <c r="H76" s="40"/>
      <c r="I76" s="41">
        <f>I66+I28+I62+I54+I52+I45+I40+I23+I16</f>
        <v>2614943.9300000002</v>
      </c>
      <c r="J76" s="227"/>
      <c r="K76" s="38"/>
      <c r="L76" s="38"/>
      <c r="M76" s="38"/>
      <c r="N76" s="38"/>
      <c r="O76" s="40"/>
      <c r="P76" s="40"/>
      <c r="Q76" s="107"/>
      <c r="R76" s="37"/>
      <c r="S76" s="42"/>
      <c r="T76" s="42"/>
    </row>
    <row r="77" spans="1:22">
      <c r="A77" s="231"/>
      <c r="B77" s="94"/>
      <c r="C77" s="46"/>
      <c r="D77" s="232"/>
      <c r="E77" s="233"/>
      <c r="F77" s="233"/>
      <c r="G77" s="234"/>
      <c r="H77" s="233"/>
      <c r="I77" s="88"/>
      <c r="J77" s="88"/>
      <c r="K77" s="46"/>
      <c r="L77" s="50">
        <f>SUM(L16:L76)</f>
        <v>345161.04</v>
      </c>
      <c r="M77" s="46"/>
      <c r="N77" s="51">
        <f>I76-L77</f>
        <v>2269782.89</v>
      </c>
      <c r="O77" s="90"/>
      <c r="P77" s="87"/>
      <c r="Q77" s="58"/>
      <c r="R77" s="94"/>
      <c r="S77" s="229"/>
      <c r="T77" s="229"/>
      <c r="U77" s="58"/>
      <c r="V77" s="58"/>
    </row>
    <row r="78" spans="1:22">
      <c r="A78" s="231"/>
      <c r="B78" s="94"/>
      <c r="C78" s="46"/>
      <c r="D78" s="232"/>
      <c r="E78" s="233"/>
      <c r="F78" s="233"/>
      <c r="G78" s="234"/>
      <c r="H78" s="233"/>
      <c r="I78" s="235"/>
      <c r="J78" s="88"/>
      <c r="K78" s="46"/>
      <c r="L78" s="93" t="s">
        <v>204</v>
      </c>
      <c r="M78" s="46"/>
      <c r="N78" s="92" t="s">
        <v>205</v>
      </c>
      <c r="O78" s="90"/>
      <c r="P78" s="87"/>
      <c r="Q78" s="58"/>
      <c r="R78" s="94"/>
      <c r="S78" s="229"/>
      <c r="T78" s="229"/>
      <c r="U78" s="58"/>
      <c r="V78" s="58"/>
    </row>
    <row r="79" spans="1:22">
      <c r="A79" s="231"/>
      <c r="B79" s="94"/>
      <c r="C79" s="88"/>
      <c r="D79" s="232"/>
      <c r="E79" s="233"/>
      <c r="F79" s="233"/>
      <c r="G79" s="234"/>
      <c r="H79" s="233"/>
      <c r="I79" s="88"/>
      <c r="J79" s="88"/>
      <c r="K79" s="88"/>
      <c r="L79" s="88"/>
      <c r="M79" s="88"/>
      <c r="N79" s="88"/>
      <c r="O79" s="233"/>
      <c r="P79" s="87"/>
      <c r="Q79" s="58"/>
      <c r="R79" s="94"/>
      <c r="S79" s="229"/>
      <c r="T79" s="229"/>
      <c r="U79" s="58"/>
      <c r="V79" s="58"/>
    </row>
    <row r="80" spans="1:22">
      <c r="A80" s="231"/>
      <c r="B80" s="94"/>
      <c r="C80" s="88"/>
      <c r="D80" s="232"/>
      <c r="E80" s="233"/>
      <c r="F80" s="233"/>
      <c r="G80" s="234"/>
      <c r="H80" s="233"/>
      <c r="I80" s="88"/>
      <c r="J80" s="88"/>
      <c r="K80" s="88"/>
      <c r="L80" s="88"/>
      <c r="M80" s="88"/>
      <c r="N80" s="88"/>
      <c r="O80" s="233"/>
      <c r="P80" s="87"/>
      <c r="Q80" s="58"/>
      <c r="R80" s="94"/>
      <c r="S80" s="229"/>
      <c r="T80" s="229"/>
      <c r="U80" s="58"/>
      <c r="V80" s="58"/>
    </row>
    <row r="81" spans="1:23">
      <c r="A81" s="231"/>
      <c r="B81" s="94" t="s">
        <v>206</v>
      </c>
      <c r="C81" s="88"/>
      <c r="D81" s="232"/>
      <c r="E81" s="233"/>
      <c r="F81" s="233"/>
      <c r="G81" s="234"/>
      <c r="H81" s="233"/>
      <c r="I81" s="88"/>
      <c r="J81" s="88"/>
      <c r="K81" s="88"/>
      <c r="L81" s="88"/>
      <c r="M81" s="88"/>
      <c r="N81" s="88"/>
      <c r="O81" s="233"/>
      <c r="P81" s="87"/>
      <c r="Q81" s="58"/>
      <c r="R81" s="94"/>
      <c r="S81" s="229"/>
      <c r="T81" s="229"/>
      <c r="U81" s="58"/>
      <c r="V81" s="58"/>
      <c r="W81" s="58"/>
    </row>
    <row r="82" spans="1:23">
      <c r="A82" s="236"/>
      <c r="B82" s="52"/>
      <c r="C82" s="88"/>
      <c r="D82" s="53"/>
      <c r="E82" s="233"/>
      <c r="F82" s="233"/>
      <c r="G82" s="234"/>
      <c r="H82" s="233"/>
      <c r="I82" s="237"/>
      <c r="J82" s="88"/>
      <c r="K82" s="88"/>
      <c r="L82" s="88"/>
      <c r="M82" s="88"/>
      <c r="N82" s="88"/>
      <c r="O82" s="233"/>
      <c r="P82" s="87"/>
      <c r="Q82" s="58"/>
      <c r="R82" s="52"/>
      <c r="S82" s="229"/>
      <c r="T82" s="229"/>
      <c r="U82" s="58"/>
      <c r="V82" s="58"/>
      <c r="W82" s="58"/>
    </row>
    <row r="83" spans="1:23">
      <c r="A83" s="236"/>
      <c r="B83" s="94"/>
      <c r="C83" s="88"/>
      <c r="D83" s="232"/>
      <c r="E83" s="233"/>
      <c r="F83" s="233"/>
      <c r="G83" s="234"/>
      <c r="H83" s="233"/>
      <c r="I83" s="88"/>
      <c r="J83" s="88"/>
      <c r="K83" s="88"/>
      <c r="L83" s="88"/>
      <c r="M83" s="88"/>
      <c r="N83" s="88"/>
      <c r="O83" s="233"/>
      <c r="P83" s="87"/>
      <c r="Q83" s="58"/>
      <c r="R83" s="94"/>
      <c r="S83" s="229"/>
      <c r="T83" s="229"/>
      <c r="U83" s="58"/>
      <c r="V83" s="58"/>
      <c r="W83" s="58"/>
    </row>
    <row r="84" spans="1:23">
      <c r="A84" s="236"/>
      <c r="B84" s="94"/>
      <c r="C84" s="88"/>
      <c r="D84" s="232"/>
      <c r="E84" s="233"/>
      <c r="F84" s="233"/>
      <c r="G84" s="234"/>
      <c r="H84" s="233"/>
      <c r="I84" s="88"/>
      <c r="J84" s="88"/>
      <c r="K84" s="88"/>
      <c r="L84" s="88"/>
      <c r="M84" s="88"/>
      <c r="N84" s="88"/>
      <c r="O84" s="233"/>
      <c r="P84" s="87"/>
      <c r="Q84" s="58"/>
      <c r="R84" s="94"/>
      <c r="S84" s="229"/>
      <c r="T84" s="229"/>
      <c r="U84" s="58"/>
      <c r="V84" s="58"/>
      <c r="W84" s="58"/>
    </row>
    <row r="85" spans="1:23">
      <c r="A85" s="54"/>
      <c r="B85" s="94"/>
      <c r="C85" s="88"/>
      <c r="D85" s="232"/>
      <c r="E85" s="233"/>
      <c r="F85" s="233"/>
      <c r="G85" s="234"/>
      <c r="H85" s="233"/>
      <c r="I85" s="88"/>
      <c r="J85" s="88"/>
      <c r="K85" s="88"/>
      <c r="L85" s="88"/>
      <c r="M85" s="88"/>
      <c r="N85" s="88"/>
      <c r="O85" s="233"/>
      <c r="P85" s="87"/>
      <c r="Q85" s="58"/>
      <c r="R85" s="94"/>
      <c r="S85" s="229"/>
      <c r="T85" s="229"/>
      <c r="U85" s="58"/>
      <c r="V85" s="58"/>
      <c r="W85" s="58"/>
    </row>
    <row r="86" spans="1:23" s="34" customFormat="1">
      <c r="A86" s="236"/>
      <c r="B86" s="94"/>
      <c r="C86" s="88"/>
      <c r="D86" s="232"/>
      <c r="E86" s="233"/>
      <c r="F86" s="233"/>
      <c r="G86" s="234"/>
      <c r="H86" s="233"/>
      <c r="I86" s="88"/>
      <c r="J86" s="88"/>
      <c r="K86" s="88"/>
      <c r="L86" s="88"/>
      <c r="M86" s="88"/>
      <c r="N86" s="88"/>
      <c r="O86" s="233"/>
      <c r="P86" s="87"/>
      <c r="Q86" s="58"/>
      <c r="R86" s="94"/>
      <c r="S86" s="229"/>
      <c r="T86" s="229"/>
      <c r="U86" s="58"/>
      <c r="V86" s="58"/>
      <c r="W86" s="58"/>
    </row>
    <row r="87" spans="1:23" s="34" customFormat="1">
      <c r="A87" s="236"/>
      <c r="B87" s="94"/>
      <c r="C87" s="88"/>
      <c r="D87" s="232"/>
      <c r="E87" s="233"/>
      <c r="F87" s="233"/>
      <c r="G87" s="234"/>
      <c r="H87" s="233"/>
      <c r="I87" s="88"/>
      <c r="J87" s="88"/>
      <c r="K87" s="88"/>
      <c r="L87" s="88"/>
      <c r="M87" s="88"/>
      <c r="N87" s="88"/>
      <c r="O87" s="233"/>
      <c r="P87" s="238"/>
      <c r="Q87" s="94"/>
      <c r="R87" s="94"/>
      <c r="S87" s="229"/>
      <c r="T87" s="229"/>
      <c r="U87" s="58"/>
      <c r="V87" s="58"/>
      <c r="W87" s="58"/>
    </row>
    <row r="88" spans="1:23" s="34" customFormat="1">
      <c r="A88" s="236"/>
      <c r="B88" s="94"/>
      <c r="C88" s="88"/>
      <c r="D88" s="232"/>
      <c r="E88" s="233"/>
      <c r="F88" s="233"/>
      <c r="G88" s="234"/>
      <c r="H88" s="233"/>
      <c r="I88" s="88"/>
      <c r="J88" s="88"/>
      <c r="K88" s="88"/>
      <c r="L88" s="88"/>
      <c r="M88" s="88"/>
      <c r="N88" s="88"/>
      <c r="O88" s="233"/>
      <c r="P88" s="238"/>
      <c r="Q88" s="94"/>
      <c r="R88" s="94"/>
      <c r="S88" s="229"/>
      <c r="T88" s="229"/>
      <c r="U88" s="58"/>
      <c r="V88" s="58"/>
      <c r="W88" s="58"/>
    </row>
    <row r="89" spans="1:23" s="34" customFormat="1">
      <c r="A89" s="236"/>
      <c r="B89" s="94"/>
      <c r="C89" s="88"/>
      <c r="D89" s="232"/>
      <c r="E89" s="233"/>
      <c r="F89" s="233"/>
      <c r="G89" s="234"/>
      <c r="H89" s="233"/>
      <c r="I89" s="88"/>
      <c r="J89" s="88"/>
      <c r="K89" s="88"/>
      <c r="L89" s="88"/>
      <c r="M89" s="88"/>
      <c r="N89" s="88"/>
      <c r="O89" s="233"/>
      <c r="P89" s="238"/>
      <c r="Q89" s="94"/>
      <c r="R89" s="94"/>
      <c r="S89" s="229"/>
      <c r="T89" s="229"/>
      <c r="U89" s="58"/>
      <c r="V89" s="58"/>
      <c r="W89" s="58"/>
    </row>
    <row r="90" spans="1:23" s="34" customFormat="1">
      <c r="A90" s="236"/>
      <c r="B90" s="94"/>
      <c r="C90" s="88"/>
      <c r="D90" s="232"/>
      <c r="E90" s="233"/>
      <c r="F90" s="233"/>
      <c r="G90" s="234"/>
      <c r="H90" s="233"/>
      <c r="I90" s="88"/>
      <c r="J90" s="88"/>
      <c r="K90" s="88"/>
      <c r="L90" s="88"/>
      <c r="M90" s="88"/>
      <c r="N90" s="88"/>
      <c r="O90" s="233"/>
      <c r="P90" s="238"/>
      <c r="Q90" s="94"/>
      <c r="R90" s="94"/>
      <c r="S90" s="229"/>
      <c r="T90" s="229"/>
      <c r="U90" s="58"/>
      <c r="V90" s="58"/>
      <c r="W90" s="58"/>
    </row>
    <row r="91" spans="1:23" s="34" customFormat="1">
      <c r="A91" s="236"/>
      <c r="B91" s="94"/>
      <c r="C91" s="88"/>
      <c r="D91" s="232"/>
      <c r="E91" s="233"/>
      <c r="F91" s="233"/>
      <c r="G91" s="234"/>
      <c r="H91" s="233"/>
      <c r="I91" s="88"/>
      <c r="J91" s="88"/>
      <c r="K91" s="88"/>
      <c r="L91" s="88"/>
      <c r="M91" s="88"/>
      <c r="N91" s="88"/>
      <c r="O91" s="233"/>
      <c r="P91" s="238"/>
      <c r="Q91" s="94"/>
      <c r="R91" s="94"/>
      <c r="S91" s="229"/>
      <c r="T91" s="229"/>
      <c r="U91" s="58"/>
      <c r="V91" s="58"/>
      <c r="W91" s="58"/>
    </row>
    <row r="92" spans="1:23" s="34" customFormat="1">
      <c r="A92" s="236"/>
      <c r="B92" s="94"/>
      <c r="C92" s="88"/>
      <c r="D92" s="232"/>
      <c r="E92" s="233"/>
      <c r="F92" s="233"/>
      <c r="G92" s="234"/>
      <c r="H92" s="233"/>
      <c r="I92" s="88"/>
      <c r="J92" s="88"/>
      <c r="K92" s="88"/>
      <c r="L92" s="88"/>
      <c r="M92" s="88"/>
      <c r="N92" s="88"/>
      <c r="O92" s="233"/>
      <c r="P92" s="238"/>
      <c r="Q92" s="94"/>
      <c r="R92" s="94"/>
      <c r="S92" s="229"/>
      <c r="T92" s="229"/>
      <c r="U92" s="58"/>
      <c r="V92" s="58"/>
      <c r="W92" s="58"/>
    </row>
    <row r="93" spans="1:23" s="34" customFormat="1">
      <c r="A93" s="231"/>
      <c r="B93" s="94"/>
      <c r="C93" s="88"/>
      <c r="D93" s="232"/>
      <c r="E93" s="233"/>
      <c r="F93" s="233"/>
      <c r="G93" s="234"/>
      <c r="H93" s="233"/>
      <c r="I93" s="88"/>
      <c r="J93" s="88"/>
      <c r="K93" s="88"/>
      <c r="L93" s="88"/>
      <c r="M93" s="88"/>
      <c r="N93" s="88"/>
      <c r="O93" s="233"/>
      <c r="P93" s="238"/>
      <c r="Q93" s="94"/>
      <c r="R93" s="94"/>
      <c r="S93" s="229"/>
      <c r="T93" s="229"/>
      <c r="U93" s="58"/>
      <c r="V93" s="58"/>
      <c r="W93" s="58"/>
    </row>
    <row r="94" spans="1:23" s="34" customFormat="1">
      <c r="A94" s="231"/>
      <c r="B94" s="94"/>
      <c r="C94" s="88"/>
      <c r="D94" s="232"/>
      <c r="E94" s="233"/>
      <c r="F94" s="233"/>
      <c r="G94" s="234"/>
      <c r="H94" s="233"/>
      <c r="I94" s="88"/>
      <c r="J94" s="88"/>
      <c r="K94" s="88"/>
      <c r="L94" s="88"/>
      <c r="M94" s="88"/>
      <c r="N94" s="88"/>
      <c r="O94" s="233"/>
      <c r="P94" s="238"/>
      <c r="Q94" s="94"/>
      <c r="R94" s="94"/>
      <c r="S94" s="229"/>
      <c r="T94" s="229"/>
      <c r="U94" s="58"/>
      <c r="V94" s="58"/>
      <c r="W94" s="58"/>
    </row>
    <row r="95" spans="1:23" s="34" customFormat="1">
      <c r="A95" s="231"/>
      <c r="B95" s="94"/>
      <c r="C95" s="88"/>
      <c r="D95" s="232"/>
      <c r="E95" s="233"/>
      <c r="F95" s="233"/>
      <c r="G95" s="234"/>
      <c r="H95" s="233"/>
      <c r="I95" s="88"/>
      <c r="J95" s="88"/>
      <c r="K95" s="88"/>
      <c r="L95" s="88"/>
      <c r="M95" s="88"/>
      <c r="N95" s="88"/>
      <c r="O95" s="233"/>
      <c r="P95" s="238"/>
      <c r="Q95" s="94"/>
      <c r="R95" s="94"/>
      <c r="S95" s="229"/>
      <c r="T95" s="229"/>
      <c r="U95" s="58"/>
      <c r="V95" s="58"/>
      <c r="W95" s="58"/>
    </row>
    <row r="96" spans="1:23" s="34" customFormat="1">
      <c r="A96" s="231"/>
      <c r="B96" s="94"/>
      <c r="C96" s="88"/>
      <c r="D96" s="232"/>
      <c r="E96" s="233"/>
      <c r="F96" s="233"/>
      <c r="G96" s="234"/>
      <c r="H96" s="233"/>
      <c r="I96" s="88"/>
      <c r="J96" s="88"/>
      <c r="K96" s="88"/>
      <c r="L96" s="88"/>
      <c r="M96" s="88"/>
      <c r="N96" s="88"/>
      <c r="O96" s="233"/>
      <c r="P96" s="238"/>
      <c r="Q96" s="94"/>
      <c r="R96" s="94"/>
      <c r="S96" s="229"/>
      <c r="T96" s="229"/>
      <c r="U96" s="58"/>
      <c r="V96" s="58"/>
      <c r="W96" s="58"/>
    </row>
    <row r="97" spans="1:23" s="34" customFormat="1">
      <c r="A97" s="231"/>
      <c r="B97" s="94"/>
      <c r="C97" s="88"/>
      <c r="D97" s="232"/>
      <c r="E97" s="233"/>
      <c r="F97" s="233"/>
      <c r="G97" s="234"/>
      <c r="H97" s="233"/>
      <c r="I97" s="88"/>
      <c r="J97" s="88"/>
      <c r="K97" s="88"/>
      <c r="L97" s="88"/>
      <c r="M97" s="88"/>
      <c r="N97" s="88"/>
      <c r="O97" s="233"/>
      <c r="P97" s="238"/>
      <c r="Q97" s="94"/>
      <c r="R97" s="94"/>
      <c r="S97" s="229"/>
      <c r="T97" s="229"/>
      <c r="U97" s="58"/>
      <c r="V97" s="58"/>
      <c r="W97" s="58"/>
    </row>
    <row r="98" spans="1:23" s="34" customFormat="1">
      <c r="A98" s="231"/>
      <c r="B98" s="94"/>
      <c r="C98" s="88"/>
      <c r="D98" s="232"/>
      <c r="E98" s="233"/>
      <c r="F98" s="233"/>
      <c r="G98" s="234"/>
      <c r="H98" s="233"/>
      <c r="I98" s="88"/>
      <c r="J98" s="88"/>
      <c r="K98" s="88"/>
      <c r="L98" s="88"/>
      <c r="M98" s="88"/>
      <c r="N98" s="88"/>
      <c r="O98" s="233"/>
      <c r="P98" s="238"/>
      <c r="Q98" s="94"/>
      <c r="R98" s="94"/>
      <c r="S98" s="229"/>
      <c r="T98" s="229"/>
      <c r="U98" s="58"/>
      <c r="V98" s="58"/>
      <c r="W98" s="58"/>
    </row>
    <row r="99" spans="1:23" s="34" customFormat="1">
      <c r="A99" s="231"/>
      <c r="B99" s="94"/>
      <c r="C99" s="88"/>
      <c r="D99" s="232"/>
      <c r="E99" s="233"/>
      <c r="F99" s="233"/>
      <c r="G99" s="234"/>
      <c r="H99" s="233"/>
      <c r="I99" s="88"/>
      <c r="J99" s="88"/>
      <c r="K99" s="88"/>
      <c r="L99" s="88"/>
      <c r="M99" s="88"/>
      <c r="N99" s="88"/>
      <c r="O99" s="233"/>
      <c r="P99" s="238"/>
      <c r="Q99" s="94"/>
      <c r="R99" s="94"/>
      <c r="S99" s="229"/>
      <c r="T99" s="229"/>
      <c r="U99" s="58"/>
      <c r="V99" s="58"/>
      <c r="W99" s="58"/>
    </row>
    <row r="100" spans="1:23" s="34" customFormat="1">
      <c r="A100" s="231"/>
      <c r="B100" s="94"/>
      <c r="C100" s="88"/>
      <c r="D100" s="232"/>
      <c r="E100" s="233"/>
      <c r="F100" s="233"/>
      <c r="G100" s="234"/>
      <c r="H100" s="233"/>
      <c r="I100" s="88"/>
      <c r="J100" s="88"/>
      <c r="K100" s="88"/>
      <c r="L100" s="88"/>
      <c r="M100" s="88"/>
      <c r="N100" s="88"/>
      <c r="O100" s="233"/>
      <c r="P100" s="238"/>
      <c r="Q100" s="94"/>
      <c r="R100" s="94"/>
      <c r="S100" s="229"/>
      <c r="T100" s="229"/>
      <c r="U100" s="58"/>
      <c r="V100" s="58"/>
      <c r="W100" s="58"/>
    </row>
    <row r="101" spans="1:23" s="34" customFormat="1">
      <c r="A101" s="231"/>
      <c r="B101" s="94"/>
      <c r="C101" s="88"/>
      <c r="D101" s="232"/>
      <c r="E101" s="233"/>
      <c r="F101" s="233"/>
      <c r="G101" s="234"/>
      <c r="H101" s="233"/>
      <c r="I101" s="88"/>
      <c r="J101" s="88"/>
      <c r="K101" s="88"/>
      <c r="L101" s="88"/>
      <c r="M101" s="88"/>
      <c r="N101" s="88"/>
      <c r="O101" s="233"/>
      <c r="P101" s="238"/>
      <c r="Q101" s="94"/>
      <c r="R101" s="94"/>
      <c r="S101" s="229"/>
      <c r="T101" s="229"/>
      <c r="U101" s="58"/>
      <c r="V101" s="58"/>
      <c r="W101" s="58"/>
    </row>
    <row r="102" spans="1:23" s="49" customFormat="1">
      <c r="A102" s="231"/>
      <c r="B102" s="94"/>
      <c r="C102" s="88"/>
      <c r="D102" s="232"/>
      <c r="E102" s="233"/>
      <c r="F102" s="233"/>
      <c r="G102" s="234"/>
      <c r="H102" s="233"/>
      <c r="I102" s="88"/>
      <c r="J102" s="88"/>
      <c r="K102" s="88"/>
      <c r="L102" s="88"/>
      <c r="M102" s="88"/>
      <c r="N102" s="88"/>
      <c r="O102" s="233"/>
      <c r="P102" s="238"/>
      <c r="Q102" s="94"/>
      <c r="R102" s="94"/>
      <c r="S102" s="229"/>
      <c r="T102" s="229"/>
      <c r="U102" s="58"/>
      <c r="V102" s="58"/>
      <c r="W102" s="58"/>
    </row>
    <row r="103" spans="1:23" s="49" customFormat="1">
      <c r="A103" s="231"/>
      <c r="B103" s="94"/>
      <c r="C103" s="88"/>
      <c r="D103" s="232"/>
      <c r="E103" s="233"/>
      <c r="F103" s="233"/>
      <c r="G103" s="234"/>
      <c r="H103" s="233"/>
      <c r="I103" s="88"/>
      <c r="J103" s="88"/>
      <c r="K103" s="88"/>
      <c r="L103" s="88"/>
      <c r="M103" s="88"/>
      <c r="N103" s="88"/>
      <c r="O103" s="233"/>
      <c r="P103" s="238"/>
      <c r="Q103" s="94"/>
      <c r="R103" s="94"/>
      <c r="S103" s="229"/>
      <c r="T103" s="229"/>
      <c r="U103" s="58"/>
      <c r="V103" s="58"/>
      <c r="W103" s="58"/>
    </row>
    <row r="104" spans="1:23" s="49" customFormat="1">
      <c r="A104" s="231"/>
      <c r="B104" s="94"/>
      <c r="C104" s="88"/>
      <c r="D104" s="232"/>
      <c r="E104" s="233"/>
      <c r="F104" s="233"/>
      <c r="G104" s="234"/>
      <c r="H104" s="233"/>
      <c r="I104" s="88"/>
      <c r="J104" s="88"/>
      <c r="K104" s="88"/>
      <c r="L104" s="88"/>
      <c r="M104" s="88"/>
      <c r="N104" s="88"/>
      <c r="O104" s="233"/>
      <c r="P104" s="238"/>
      <c r="Q104" s="94"/>
      <c r="R104" s="94"/>
      <c r="S104" s="229"/>
      <c r="T104" s="229"/>
      <c r="U104" s="58"/>
      <c r="V104" s="58"/>
      <c r="W104" s="58"/>
    </row>
    <row r="105" spans="1:23" s="49" customFormat="1">
      <c r="A105" s="231"/>
      <c r="B105" s="94"/>
      <c r="C105" s="88"/>
      <c r="D105" s="232"/>
      <c r="E105" s="233"/>
      <c r="F105" s="233"/>
      <c r="G105" s="234"/>
      <c r="H105" s="233"/>
      <c r="I105" s="88"/>
      <c r="J105" s="88"/>
      <c r="K105" s="88"/>
      <c r="L105" s="88"/>
      <c r="M105" s="88"/>
      <c r="N105" s="88"/>
      <c r="O105" s="233"/>
      <c r="P105" s="238"/>
      <c r="Q105" s="94"/>
      <c r="R105" s="94"/>
      <c r="S105" s="229"/>
      <c r="T105" s="229"/>
      <c r="U105" s="58"/>
      <c r="V105" s="58"/>
      <c r="W105" s="58"/>
    </row>
    <row r="106" spans="1:23" s="49" customFormat="1">
      <c r="A106" s="231"/>
      <c r="B106" s="94"/>
      <c r="C106" s="88"/>
      <c r="D106" s="232"/>
      <c r="E106" s="233"/>
      <c r="F106" s="233"/>
      <c r="G106" s="234"/>
      <c r="H106" s="233"/>
      <c r="I106" s="88"/>
      <c r="J106" s="88"/>
      <c r="K106" s="88"/>
      <c r="L106" s="88"/>
      <c r="M106" s="88"/>
      <c r="N106" s="88"/>
      <c r="O106" s="233"/>
      <c r="P106" s="238"/>
      <c r="Q106" s="94"/>
      <c r="R106" s="94"/>
      <c r="S106" s="229"/>
      <c r="T106" s="229"/>
      <c r="U106" s="58"/>
      <c r="V106" s="58"/>
      <c r="W106" s="58"/>
    </row>
    <row r="107" spans="1:23" s="49" customFormat="1">
      <c r="A107" s="231"/>
      <c r="B107" s="94"/>
      <c r="C107" s="88"/>
      <c r="D107" s="232"/>
      <c r="E107" s="233"/>
      <c r="F107" s="233"/>
      <c r="G107" s="234"/>
      <c r="H107" s="233"/>
      <c r="I107" s="88"/>
      <c r="J107" s="88"/>
      <c r="K107" s="88"/>
      <c r="L107" s="88"/>
      <c r="M107" s="88"/>
      <c r="N107" s="88"/>
      <c r="O107" s="233"/>
      <c r="P107" s="238"/>
      <c r="Q107" s="94"/>
      <c r="R107" s="94"/>
      <c r="S107" s="229"/>
      <c r="T107" s="229"/>
      <c r="U107" s="58"/>
      <c r="V107" s="58"/>
      <c r="W107" s="58"/>
    </row>
    <row r="108" spans="1:23" s="49" customFormat="1">
      <c r="A108" s="231"/>
      <c r="B108" s="94"/>
      <c r="C108" s="88"/>
      <c r="D108" s="232"/>
      <c r="E108" s="233"/>
      <c r="F108" s="233"/>
      <c r="G108" s="234"/>
      <c r="H108" s="233"/>
      <c r="I108" s="88"/>
      <c r="J108" s="88"/>
      <c r="K108" s="88"/>
      <c r="L108" s="88"/>
      <c r="M108" s="88"/>
      <c r="N108" s="88"/>
      <c r="O108" s="233"/>
      <c r="P108" s="238"/>
      <c r="Q108" s="94"/>
      <c r="R108" s="94"/>
      <c r="S108" s="229"/>
      <c r="T108" s="229"/>
      <c r="U108" s="58"/>
      <c r="V108" s="58"/>
      <c r="W108" s="58"/>
    </row>
    <row r="109" spans="1:23" s="49" customFormat="1">
      <c r="A109" s="231"/>
      <c r="B109" s="94"/>
      <c r="C109" s="88"/>
      <c r="D109" s="232"/>
      <c r="E109" s="233"/>
      <c r="F109" s="233"/>
      <c r="G109" s="234"/>
      <c r="H109" s="233"/>
      <c r="I109" s="88"/>
      <c r="J109" s="88"/>
      <c r="K109" s="88"/>
      <c r="L109" s="88"/>
      <c r="M109" s="88"/>
      <c r="N109" s="88"/>
      <c r="O109" s="233"/>
      <c r="P109" s="238"/>
      <c r="Q109" s="94"/>
      <c r="R109" s="94"/>
      <c r="S109" s="229"/>
      <c r="T109" s="229"/>
      <c r="U109" s="58"/>
      <c r="V109" s="58"/>
      <c r="W109" s="58"/>
    </row>
    <row r="110" spans="1:23" s="49" customFormat="1">
      <c r="A110" s="231"/>
      <c r="B110" s="94"/>
      <c r="C110" s="88"/>
      <c r="D110" s="232"/>
      <c r="E110" s="233"/>
      <c r="F110" s="233"/>
      <c r="G110" s="234"/>
      <c r="H110" s="233"/>
      <c r="I110" s="88"/>
      <c r="J110" s="88"/>
      <c r="K110" s="88"/>
      <c r="L110" s="88"/>
      <c r="M110" s="88"/>
      <c r="N110" s="88"/>
      <c r="O110" s="233"/>
      <c r="P110" s="238"/>
      <c r="Q110" s="94"/>
      <c r="R110" s="94"/>
      <c r="S110" s="229"/>
      <c r="T110" s="229"/>
      <c r="U110" s="58"/>
      <c r="V110" s="58"/>
      <c r="W110" s="58"/>
    </row>
    <row r="111" spans="1:23" s="49" customFormat="1">
      <c r="A111" s="231"/>
      <c r="B111" s="94"/>
      <c r="C111" s="88"/>
      <c r="D111" s="232"/>
      <c r="E111" s="233"/>
      <c r="F111" s="233"/>
      <c r="G111" s="234"/>
      <c r="H111" s="233"/>
      <c r="I111" s="88"/>
      <c r="J111" s="88"/>
      <c r="K111" s="88"/>
      <c r="L111" s="88"/>
      <c r="M111" s="88"/>
      <c r="N111" s="88"/>
      <c r="O111" s="233"/>
      <c r="P111" s="238"/>
      <c r="Q111" s="94"/>
      <c r="R111" s="94"/>
      <c r="S111" s="229"/>
      <c r="T111" s="229"/>
      <c r="U111" s="58"/>
      <c r="V111" s="58"/>
      <c r="W111" s="58"/>
    </row>
    <row r="112" spans="1:23" s="49" customFormat="1">
      <c r="A112" s="231"/>
      <c r="B112" s="94"/>
      <c r="C112" s="88"/>
      <c r="D112" s="232"/>
      <c r="E112" s="233"/>
      <c r="F112" s="233"/>
      <c r="G112" s="234"/>
      <c r="H112" s="233"/>
      <c r="I112" s="88"/>
      <c r="J112" s="88"/>
      <c r="K112" s="88"/>
      <c r="L112" s="88"/>
      <c r="M112" s="88"/>
      <c r="N112" s="88"/>
      <c r="O112" s="233"/>
      <c r="P112" s="238"/>
      <c r="Q112" s="94"/>
      <c r="R112" s="94"/>
      <c r="S112" s="229"/>
      <c r="T112" s="229"/>
      <c r="U112" s="58"/>
      <c r="V112" s="58"/>
      <c r="W112" s="58"/>
    </row>
    <row r="113" spans="1:23" s="49" customFormat="1">
      <c r="A113" s="231"/>
      <c r="B113" s="94"/>
      <c r="C113" s="88"/>
      <c r="D113" s="232"/>
      <c r="E113" s="233"/>
      <c r="F113" s="233"/>
      <c r="G113" s="234"/>
      <c r="H113" s="233"/>
      <c r="I113" s="88"/>
      <c r="J113" s="88"/>
      <c r="K113" s="88"/>
      <c r="L113" s="88"/>
      <c r="M113" s="88"/>
      <c r="N113" s="88"/>
      <c r="O113" s="233"/>
      <c r="P113" s="238"/>
      <c r="Q113" s="94"/>
      <c r="R113" s="94"/>
      <c r="S113" s="229"/>
      <c r="T113" s="229"/>
      <c r="U113" s="58"/>
      <c r="V113" s="58"/>
      <c r="W113" s="58"/>
    </row>
    <row r="114" spans="1:23" s="49" customFormat="1">
      <c r="A114" s="231"/>
      <c r="B114" s="94"/>
      <c r="C114" s="88"/>
      <c r="D114" s="232"/>
      <c r="E114" s="233"/>
      <c r="F114" s="233"/>
      <c r="G114" s="234"/>
      <c r="H114" s="233"/>
      <c r="I114" s="88"/>
      <c r="J114" s="88"/>
      <c r="K114" s="88"/>
      <c r="L114" s="88"/>
      <c r="M114" s="88"/>
      <c r="N114" s="88"/>
      <c r="O114" s="233"/>
      <c r="P114" s="238"/>
      <c r="Q114" s="94"/>
      <c r="R114" s="94"/>
      <c r="S114" s="229"/>
      <c r="T114" s="229"/>
      <c r="U114" s="58"/>
      <c r="V114" s="58"/>
      <c r="W114" s="58"/>
    </row>
    <row r="115" spans="1:23" s="49" customFormat="1">
      <c r="A115" s="231"/>
      <c r="B115" s="94"/>
      <c r="C115" s="88"/>
      <c r="D115" s="232"/>
      <c r="E115" s="233"/>
      <c r="F115" s="233"/>
      <c r="G115" s="234"/>
      <c r="H115" s="233"/>
      <c r="I115" s="88"/>
      <c r="J115" s="88"/>
      <c r="K115" s="88"/>
      <c r="L115" s="88"/>
      <c r="M115" s="88"/>
      <c r="N115" s="88"/>
      <c r="O115" s="233"/>
      <c r="P115" s="238"/>
      <c r="Q115" s="94"/>
      <c r="R115" s="94"/>
      <c r="S115" s="229"/>
      <c r="T115" s="229"/>
      <c r="U115" s="58"/>
      <c r="V115" s="58"/>
      <c r="W115" s="58"/>
    </row>
    <row r="116" spans="1:23" s="49" customFormat="1">
      <c r="A116" s="231"/>
      <c r="B116" s="94"/>
      <c r="C116" s="88"/>
      <c r="D116" s="232"/>
      <c r="E116" s="233"/>
      <c r="F116" s="233"/>
      <c r="G116" s="234"/>
      <c r="H116" s="233"/>
      <c r="I116" s="88"/>
      <c r="J116" s="88"/>
      <c r="K116" s="88"/>
      <c r="L116" s="88"/>
      <c r="M116" s="88"/>
      <c r="N116" s="88"/>
      <c r="O116" s="233"/>
      <c r="P116" s="238"/>
      <c r="Q116" s="94"/>
      <c r="R116" s="94"/>
      <c r="S116" s="229"/>
      <c r="T116" s="229"/>
      <c r="U116" s="58"/>
      <c r="V116" s="58"/>
      <c r="W116" s="58"/>
    </row>
    <row r="117" spans="1:23" s="49" customFormat="1">
      <c r="A117" s="231"/>
      <c r="B117" s="94"/>
      <c r="C117" s="88"/>
      <c r="D117" s="232"/>
      <c r="E117" s="233"/>
      <c r="F117" s="233"/>
      <c r="G117" s="234"/>
      <c r="H117" s="233"/>
      <c r="I117" s="88"/>
      <c r="J117" s="88"/>
      <c r="K117" s="88"/>
      <c r="L117" s="88"/>
      <c r="M117" s="88"/>
      <c r="N117" s="88"/>
      <c r="O117" s="233"/>
      <c r="P117" s="238"/>
      <c r="Q117" s="94"/>
      <c r="R117" s="94"/>
      <c r="S117" s="229"/>
      <c r="T117" s="229"/>
      <c r="U117" s="58"/>
      <c r="V117" s="58"/>
      <c r="W117" s="58"/>
    </row>
    <row r="118" spans="1:23" s="49" customFormat="1">
      <c r="A118" s="231"/>
      <c r="B118" s="94"/>
      <c r="C118" s="88"/>
      <c r="D118" s="232"/>
      <c r="E118" s="233"/>
      <c r="F118" s="233"/>
      <c r="G118" s="234"/>
      <c r="H118" s="233"/>
      <c r="I118" s="88"/>
      <c r="J118" s="88"/>
      <c r="K118" s="88"/>
      <c r="L118" s="88"/>
      <c r="M118" s="88"/>
      <c r="N118" s="88"/>
      <c r="O118" s="233"/>
      <c r="P118" s="238"/>
      <c r="Q118" s="94"/>
      <c r="R118" s="94"/>
      <c r="S118" s="229"/>
      <c r="T118" s="229"/>
      <c r="U118" s="58"/>
      <c r="V118" s="58"/>
      <c r="W118" s="58"/>
    </row>
    <row r="119" spans="1:23" s="49" customFormat="1">
      <c r="A119" s="231"/>
      <c r="B119" s="94"/>
      <c r="C119" s="88"/>
      <c r="D119" s="232"/>
      <c r="E119" s="233"/>
      <c r="F119" s="233"/>
      <c r="G119" s="234"/>
      <c r="H119" s="233"/>
      <c r="I119" s="88"/>
      <c r="J119" s="88"/>
      <c r="K119" s="88"/>
      <c r="L119" s="88"/>
      <c r="M119" s="88"/>
      <c r="N119" s="88"/>
      <c r="O119" s="233"/>
      <c r="P119" s="238"/>
      <c r="Q119" s="94"/>
      <c r="R119" s="94"/>
      <c r="S119" s="229"/>
      <c r="T119" s="229"/>
      <c r="U119" s="58"/>
      <c r="V119" s="58"/>
      <c r="W119" s="58"/>
    </row>
    <row r="120" spans="1:23" s="49" customFormat="1">
      <c r="A120" s="231"/>
      <c r="B120" s="94"/>
      <c r="C120" s="88"/>
      <c r="D120" s="232"/>
      <c r="E120" s="233"/>
      <c r="F120" s="233"/>
      <c r="G120" s="234"/>
      <c r="H120" s="233"/>
      <c r="I120" s="88"/>
      <c r="J120" s="88"/>
      <c r="K120" s="88"/>
      <c r="L120" s="88"/>
      <c r="M120" s="88"/>
      <c r="N120" s="88"/>
      <c r="O120" s="233"/>
      <c r="P120" s="238"/>
      <c r="Q120" s="94"/>
      <c r="R120" s="94"/>
      <c r="S120" s="229"/>
      <c r="T120" s="229"/>
      <c r="U120" s="58"/>
      <c r="V120" s="58"/>
      <c r="W120" s="58"/>
    </row>
    <row r="121" spans="1:23" s="49" customFormat="1">
      <c r="A121" s="231"/>
      <c r="B121" s="94"/>
      <c r="C121" s="88"/>
      <c r="D121" s="232"/>
      <c r="E121" s="233"/>
      <c r="F121" s="233"/>
      <c r="G121" s="234"/>
      <c r="H121" s="233"/>
      <c r="I121" s="88"/>
      <c r="J121" s="88"/>
      <c r="K121" s="88"/>
      <c r="L121" s="88"/>
      <c r="M121" s="88"/>
      <c r="N121" s="88"/>
      <c r="O121" s="233"/>
      <c r="P121" s="238"/>
      <c r="Q121" s="94"/>
      <c r="R121" s="94"/>
      <c r="S121" s="229"/>
      <c r="T121" s="229"/>
      <c r="U121" s="58"/>
      <c r="V121" s="58"/>
      <c r="W121" s="58"/>
    </row>
    <row r="122" spans="1:23" s="49" customFormat="1">
      <c r="A122" s="231"/>
      <c r="B122" s="94"/>
      <c r="C122" s="88"/>
      <c r="D122" s="232"/>
      <c r="E122" s="233"/>
      <c r="F122" s="233"/>
      <c r="G122" s="234"/>
      <c r="H122" s="233"/>
      <c r="I122" s="88"/>
      <c r="J122" s="88"/>
      <c r="K122" s="88"/>
      <c r="L122" s="88"/>
      <c r="M122" s="88"/>
      <c r="N122" s="88"/>
      <c r="O122" s="233"/>
      <c r="P122" s="238"/>
      <c r="Q122" s="94"/>
      <c r="R122" s="94"/>
      <c r="S122" s="229"/>
      <c r="T122" s="229"/>
      <c r="U122" s="58"/>
      <c r="V122" s="58"/>
      <c r="W122" s="58"/>
    </row>
    <row r="123" spans="1:23" s="49" customFormat="1">
      <c r="A123" s="231"/>
      <c r="B123" s="94"/>
      <c r="C123" s="88"/>
      <c r="D123" s="232"/>
      <c r="E123" s="233"/>
      <c r="F123" s="233"/>
      <c r="G123" s="234"/>
      <c r="H123" s="233"/>
      <c r="I123" s="88"/>
      <c r="J123" s="88"/>
      <c r="K123" s="88"/>
      <c r="L123" s="88"/>
      <c r="M123" s="88"/>
      <c r="N123" s="88"/>
      <c r="O123" s="233"/>
      <c r="P123" s="238"/>
      <c r="Q123" s="94"/>
      <c r="R123" s="94"/>
      <c r="S123" s="229"/>
      <c r="T123" s="229"/>
      <c r="U123" s="58"/>
      <c r="V123" s="58"/>
      <c r="W123" s="58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scale="41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N93"/>
  <sheetViews>
    <sheetView showGridLines="0" tabSelected="1" zoomScaleNormal="100" workbookViewId="0">
      <selection activeCell="B25" sqref="B25"/>
    </sheetView>
  </sheetViews>
  <sheetFormatPr defaultRowHeight="12.75"/>
  <cols>
    <col min="1" max="1" width="5.42578125" style="55" customWidth="1"/>
    <col min="2" max="2" width="58" style="55" customWidth="1"/>
    <col min="3" max="3" width="13.7109375" style="83" customWidth="1"/>
    <col min="4" max="4" width="13.7109375" style="84" customWidth="1"/>
    <col min="5" max="16" width="13.7109375" style="55" customWidth="1"/>
    <col min="17" max="17" width="11.28515625" style="84" bestFit="1" customWidth="1"/>
    <col min="18" max="18" width="10.28515625" style="82" bestFit="1" customWidth="1"/>
    <col min="19" max="19" width="10.28515625" style="55" bestFit="1" customWidth="1"/>
    <col min="20" max="20" width="13.140625" style="55" customWidth="1"/>
    <col min="21" max="248" width="9.140625" style="55"/>
    <col min="249" max="249" width="5.42578125" style="55" customWidth="1"/>
    <col min="250" max="250" width="56.140625" style="55" customWidth="1"/>
    <col min="251" max="251" width="8.7109375" style="55" customWidth="1"/>
    <col min="252" max="252" width="12.140625" style="55" customWidth="1"/>
    <col min="253" max="253" width="8.7109375" style="55" customWidth="1"/>
    <col min="254" max="254" width="12.140625" style="55" customWidth="1"/>
    <col min="255" max="255" width="8.7109375" style="55" customWidth="1"/>
    <col min="256" max="256" width="12.140625" style="55" customWidth="1"/>
    <col min="257" max="257" width="8.7109375" style="55" customWidth="1"/>
    <col min="258" max="258" width="12.140625" style="55" customWidth="1"/>
    <col min="259" max="259" width="8.7109375" style="55" customWidth="1"/>
    <col min="260" max="260" width="12.140625" style="55" customWidth="1"/>
    <col min="261" max="261" width="8.7109375" style="55" customWidth="1"/>
    <col min="262" max="262" width="12.140625" style="55" customWidth="1"/>
    <col min="263" max="263" width="8.7109375" style="55" customWidth="1"/>
    <col min="264" max="264" width="12.140625" style="55" customWidth="1"/>
    <col min="265" max="265" width="8.7109375" style="55" customWidth="1"/>
    <col min="266" max="266" width="12.140625" style="55" customWidth="1"/>
    <col min="267" max="267" width="8.7109375" style="55" customWidth="1"/>
    <col min="268" max="268" width="12.140625" style="55" customWidth="1"/>
    <col min="269" max="269" width="8.7109375" style="55" customWidth="1"/>
    <col min="270" max="270" width="12.140625" style="55" customWidth="1"/>
    <col min="271" max="271" width="8.7109375" style="55" customWidth="1"/>
    <col min="272" max="272" width="11.28515625" style="55" customWidth="1"/>
    <col min="273" max="273" width="11.28515625" style="55" bestFit="1" customWidth="1"/>
    <col min="274" max="274" width="9.140625" style="55"/>
    <col min="275" max="275" width="10.28515625" style="55" bestFit="1" customWidth="1"/>
    <col min="276" max="276" width="13.140625" style="55" customWidth="1"/>
    <col min="277" max="504" width="9.140625" style="55"/>
    <col min="505" max="505" width="5.42578125" style="55" customWidth="1"/>
    <col min="506" max="506" width="56.140625" style="55" customWidth="1"/>
    <col min="507" max="507" width="8.7109375" style="55" customWidth="1"/>
    <col min="508" max="508" width="12.140625" style="55" customWidth="1"/>
    <col min="509" max="509" width="8.7109375" style="55" customWidth="1"/>
    <col min="510" max="510" width="12.140625" style="55" customWidth="1"/>
    <col min="511" max="511" width="8.7109375" style="55" customWidth="1"/>
    <col min="512" max="512" width="12.140625" style="55" customWidth="1"/>
    <col min="513" max="513" width="8.7109375" style="55" customWidth="1"/>
    <col min="514" max="514" width="12.140625" style="55" customWidth="1"/>
    <col min="515" max="515" width="8.7109375" style="55" customWidth="1"/>
    <col min="516" max="516" width="12.140625" style="55" customWidth="1"/>
    <col min="517" max="517" width="8.7109375" style="55" customWidth="1"/>
    <col min="518" max="518" width="12.140625" style="55" customWidth="1"/>
    <col min="519" max="519" width="8.7109375" style="55" customWidth="1"/>
    <col min="520" max="520" width="12.140625" style="55" customWidth="1"/>
    <col min="521" max="521" width="8.7109375" style="55" customWidth="1"/>
    <col min="522" max="522" width="12.140625" style="55" customWidth="1"/>
    <col min="523" max="523" width="8.7109375" style="55" customWidth="1"/>
    <col min="524" max="524" width="12.140625" style="55" customWidth="1"/>
    <col min="525" max="525" width="8.7109375" style="55" customWidth="1"/>
    <col min="526" max="526" width="12.140625" style="55" customWidth="1"/>
    <col min="527" max="527" width="8.7109375" style="55" customWidth="1"/>
    <col min="528" max="528" width="11.28515625" style="55" customWidth="1"/>
    <col min="529" max="529" width="11.28515625" style="55" bestFit="1" customWidth="1"/>
    <col min="530" max="530" width="9.140625" style="55"/>
    <col min="531" max="531" width="10.28515625" style="55" bestFit="1" customWidth="1"/>
    <col min="532" max="532" width="13.140625" style="55" customWidth="1"/>
    <col min="533" max="760" width="9.140625" style="55"/>
    <col min="761" max="761" width="5.42578125" style="55" customWidth="1"/>
    <col min="762" max="762" width="56.140625" style="55" customWidth="1"/>
    <col min="763" max="763" width="8.7109375" style="55" customWidth="1"/>
    <col min="764" max="764" width="12.140625" style="55" customWidth="1"/>
    <col min="765" max="765" width="8.7109375" style="55" customWidth="1"/>
    <col min="766" max="766" width="12.140625" style="55" customWidth="1"/>
    <col min="767" max="767" width="8.7109375" style="55" customWidth="1"/>
    <col min="768" max="768" width="12.140625" style="55" customWidth="1"/>
    <col min="769" max="769" width="8.7109375" style="55" customWidth="1"/>
    <col min="770" max="770" width="12.140625" style="55" customWidth="1"/>
    <col min="771" max="771" width="8.7109375" style="55" customWidth="1"/>
    <col min="772" max="772" width="12.140625" style="55" customWidth="1"/>
    <col min="773" max="773" width="8.7109375" style="55" customWidth="1"/>
    <col min="774" max="774" width="12.140625" style="55" customWidth="1"/>
    <col min="775" max="775" width="8.7109375" style="55" customWidth="1"/>
    <col min="776" max="776" width="12.140625" style="55" customWidth="1"/>
    <col min="777" max="777" width="8.7109375" style="55" customWidth="1"/>
    <col min="778" max="778" width="12.140625" style="55" customWidth="1"/>
    <col min="779" max="779" width="8.7109375" style="55" customWidth="1"/>
    <col min="780" max="780" width="12.140625" style="55" customWidth="1"/>
    <col min="781" max="781" width="8.7109375" style="55" customWidth="1"/>
    <col min="782" max="782" width="12.140625" style="55" customWidth="1"/>
    <col min="783" max="783" width="8.7109375" style="55" customWidth="1"/>
    <col min="784" max="784" width="11.28515625" style="55" customWidth="1"/>
    <col min="785" max="785" width="11.28515625" style="55" bestFit="1" customWidth="1"/>
    <col min="786" max="786" width="9.140625" style="55"/>
    <col min="787" max="787" width="10.28515625" style="55" bestFit="1" customWidth="1"/>
    <col min="788" max="788" width="13.140625" style="55" customWidth="1"/>
    <col min="789" max="1016" width="9.140625" style="55"/>
    <col min="1017" max="1017" width="5.42578125" style="55" customWidth="1"/>
    <col min="1018" max="1018" width="56.140625" style="55" customWidth="1"/>
    <col min="1019" max="1019" width="8.7109375" style="55" customWidth="1"/>
    <col min="1020" max="1020" width="12.140625" style="55" customWidth="1"/>
    <col min="1021" max="1021" width="8.7109375" style="55" customWidth="1"/>
    <col min="1022" max="1022" width="12.140625" style="55" customWidth="1"/>
    <col min="1023" max="1023" width="8.7109375" style="55" customWidth="1"/>
    <col min="1024" max="1024" width="12.140625" style="55" customWidth="1"/>
    <col min="1025" max="1025" width="8.7109375" style="55" customWidth="1"/>
    <col min="1026" max="1026" width="12.140625" style="55" customWidth="1"/>
    <col min="1027" max="1027" width="8.7109375" style="55" customWidth="1"/>
    <col min="1028" max="1028" width="12.140625" style="55" customWidth="1"/>
    <col min="1029" max="1029" width="8.7109375" style="55" customWidth="1"/>
    <col min="1030" max="1030" width="12.140625" style="55" customWidth="1"/>
    <col min="1031" max="1031" width="8.7109375" style="55" customWidth="1"/>
    <col min="1032" max="1032" width="12.140625" style="55" customWidth="1"/>
    <col min="1033" max="1033" width="8.7109375" style="55" customWidth="1"/>
    <col min="1034" max="1034" width="12.140625" style="55" customWidth="1"/>
    <col min="1035" max="1035" width="8.7109375" style="55" customWidth="1"/>
    <col min="1036" max="1036" width="12.140625" style="55" customWidth="1"/>
    <col min="1037" max="1037" width="8.7109375" style="55" customWidth="1"/>
    <col min="1038" max="1038" width="12.140625" style="55" customWidth="1"/>
    <col min="1039" max="1039" width="8.7109375" style="55" customWidth="1"/>
    <col min="1040" max="1040" width="11.28515625" style="55" customWidth="1"/>
    <col min="1041" max="1041" width="11.28515625" style="55" bestFit="1" customWidth="1"/>
    <col min="1042" max="1042" width="9.140625" style="55"/>
    <col min="1043" max="1043" width="10.28515625" style="55" bestFit="1" customWidth="1"/>
    <col min="1044" max="1044" width="13.140625" style="55" customWidth="1"/>
    <col min="1045" max="1272" width="9.140625" style="55"/>
    <col min="1273" max="1273" width="5.42578125" style="55" customWidth="1"/>
    <col min="1274" max="1274" width="56.140625" style="55" customWidth="1"/>
    <col min="1275" max="1275" width="8.7109375" style="55" customWidth="1"/>
    <col min="1276" max="1276" width="12.140625" style="55" customWidth="1"/>
    <col min="1277" max="1277" width="8.7109375" style="55" customWidth="1"/>
    <col min="1278" max="1278" width="12.140625" style="55" customWidth="1"/>
    <col min="1279" max="1279" width="8.7109375" style="55" customWidth="1"/>
    <col min="1280" max="1280" width="12.140625" style="55" customWidth="1"/>
    <col min="1281" max="1281" width="8.7109375" style="55" customWidth="1"/>
    <col min="1282" max="1282" width="12.140625" style="55" customWidth="1"/>
    <col min="1283" max="1283" width="8.7109375" style="55" customWidth="1"/>
    <col min="1284" max="1284" width="12.140625" style="55" customWidth="1"/>
    <col min="1285" max="1285" width="8.7109375" style="55" customWidth="1"/>
    <col min="1286" max="1286" width="12.140625" style="55" customWidth="1"/>
    <col min="1287" max="1287" width="8.7109375" style="55" customWidth="1"/>
    <col min="1288" max="1288" width="12.140625" style="55" customWidth="1"/>
    <col min="1289" max="1289" width="8.7109375" style="55" customWidth="1"/>
    <col min="1290" max="1290" width="12.140625" style="55" customWidth="1"/>
    <col min="1291" max="1291" width="8.7109375" style="55" customWidth="1"/>
    <col min="1292" max="1292" width="12.140625" style="55" customWidth="1"/>
    <col min="1293" max="1293" width="8.7109375" style="55" customWidth="1"/>
    <col min="1294" max="1294" width="12.140625" style="55" customWidth="1"/>
    <col min="1295" max="1295" width="8.7109375" style="55" customWidth="1"/>
    <col min="1296" max="1296" width="11.28515625" style="55" customWidth="1"/>
    <col min="1297" max="1297" width="11.28515625" style="55" bestFit="1" customWidth="1"/>
    <col min="1298" max="1298" width="9.140625" style="55"/>
    <col min="1299" max="1299" width="10.28515625" style="55" bestFit="1" customWidth="1"/>
    <col min="1300" max="1300" width="13.140625" style="55" customWidth="1"/>
    <col min="1301" max="1528" width="9.140625" style="55"/>
    <col min="1529" max="1529" width="5.42578125" style="55" customWidth="1"/>
    <col min="1530" max="1530" width="56.140625" style="55" customWidth="1"/>
    <col min="1531" max="1531" width="8.7109375" style="55" customWidth="1"/>
    <col min="1532" max="1532" width="12.140625" style="55" customWidth="1"/>
    <col min="1533" max="1533" width="8.7109375" style="55" customWidth="1"/>
    <col min="1534" max="1534" width="12.140625" style="55" customWidth="1"/>
    <col min="1535" max="1535" width="8.7109375" style="55" customWidth="1"/>
    <col min="1536" max="1536" width="12.140625" style="55" customWidth="1"/>
    <col min="1537" max="1537" width="8.7109375" style="55" customWidth="1"/>
    <col min="1538" max="1538" width="12.140625" style="55" customWidth="1"/>
    <col min="1539" max="1539" width="8.7109375" style="55" customWidth="1"/>
    <col min="1540" max="1540" width="12.140625" style="55" customWidth="1"/>
    <col min="1541" max="1541" width="8.7109375" style="55" customWidth="1"/>
    <col min="1542" max="1542" width="12.140625" style="55" customWidth="1"/>
    <col min="1543" max="1543" width="8.7109375" style="55" customWidth="1"/>
    <col min="1544" max="1544" width="12.140625" style="55" customWidth="1"/>
    <col min="1545" max="1545" width="8.7109375" style="55" customWidth="1"/>
    <col min="1546" max="1546" width="12.140625" style="55" customWidth="1"/>
    <col min="1547" max="1547" width="8.7109375" style="55" customWidth="1"/>
    <col min="1548" max="1548" width="12.140625" style="55" customWidth="1"/>
    <col min="1549" max="1549" width="8.7109375" style="55" customWidth="1"/>
    <col min="1550" max="1550" width="12.140625" style="55" customWidth="1"/>
    <col min="1551" max="1551" width="8.7109375" style="55" customWidth="1"/>
    <col min="1552" max="1552" width="11.28515625" style="55" customWidth="1"/>
    <col min="1553" max="1553" width="11.28515625" style="55" bestFit="1" customWidth="1"/>
    <col min="1554" max="1554" width="9.140625" style="55"/>
    <col min="1555" max="1555" width="10.28515625" style="55" bestFit="1" customWidth="1"/>
    <col min="1556" max="1556" width="13.140625" style="55" customWidth="1"/>
    <col min="1557" max="1784" width="9.140625" style="55"/>
    <col min="1785" max="1785" width="5.42578125" style="55" customWidth="1"/>
    <col min="1786" max="1786" width="56.140625" style="55" customWidth="1"/>
    <col min="1787" max="1787" width="8.7109375" style="55" customWidth="1"/>
    <col min="1788" max="1788" width="12.140625" style="55" customWidth="1"/>
    <col min="1789" max="1789" width="8.7109375" style="55" customWidth="1"/>
    <col min="1790" max="1790" width="12.140625" style="55" customWidth="1"/>
    <col min="1791" max="1791" width="8.7109375" style="55" customWidth="1"/>
    <col min="1792" max="1792" width="12.140625" style="55" customWidth="1"/>
    <col min="1793" max="1793" width="8.7109375" style="55" customWidth="1"/>
    <col min="1794" max="1794" width="12.140625" style="55" customWidth="1"/>
    <col min="1795" max="1795" width="8.7109375" style="55" customWidth="1"/>
    <col min="1796" max="1796" width="12.140625" style="55" customWidth="1"/>
    <col min="1797" max="1797" width="8.7109375" style="55" customWidth="1"/>
    <col min="1798" max="1798" width="12.140625" style="55" customWidth="1"/>
    <col min="1799" max="1799" width="8.7109375" style="55" customWidth="1"/>
    <col min="1800" max="1800" width="12.140625" style="55" customWidth="1"/>
    <col min="1801" max="1801" width="8.7109375" style="55" customWidth="1"/>
    <col min="1802" max="1802" width="12.140625" style="55" customWidth="1"/>
    <col min="1803" max="1803" width="8.7109375" style="55" customWidth="1"/>
    <col min="1804" max="1804" width="12.140625" style="55" customWidth="1"/>
    <col min="1805" max="1805" width="8.7109375" style="55" customWidth="1"/>
    <col min="1806" max="1806" width="12.140625" style="55" customWidth="1"/>
    <col min="1807" max="1807" width="8.7109375" style="55" customWidth="1"/>
    <col min="1808" max="1808" width="11.28515625" style="55" customWidth="1"/>
    <col min="1809" max="1809" width="11.28515625" style="55" bestFit="1" customWidth="1"/>
    <col min="1810" max="1810" width="9.140625" style="55"/>
    <col min="1811" max="1811" width="10.28515625" style="55" bestFit="1" customWidth="1"/>
    <col min="1812" max="1812" width="13.140625" style="55" customWidth="1"/>
    <col min="1813" max="2040" width="9.140625" style="55"/>
    <col min="2041" max="2041" width="5.42578125" style="55" customWidth="1"/>
    <col min="2042" max="2042" width="56.140625" style="55" customWidth="1"/>
    <col min="2043" max="2043" width="8.7109375" style="55" customWidth="1"/>
    <col min="2044" max="2044" width="12.140625" style="55" customWidth="1"/>
    <col min="2045" max="2045" width="8.7109375" style="55" customWidth="1"/>
    <col min="2046" max="2046" width="12.140625" style="55" customWidth="1"/>
    <col min="2047" max="2047" width="8.7109375" style="55" customWidth="1"/>
    <col min="2048" max="2048" width="12.140625" style="55" customWidth="1"/>
    <col min="2049" max="2049" width="8.7109375" style="55" customWidth="1"/>
    <col min="2050" max="2050" width="12.140625" style="55" customWidth="1"/>
    <col min="2051" max="2051" width="8.7109375" style="55" customWidth="1"/>
    <col min="2052" max="2052" width="12.140625" style="55" customWidth="1"/>
    <col min="2053" max="2053" width="8.7109375" style="55" customWidth="1"/>
    <col min="2054" max="2054" width="12.140625" style="55" customWidth="1"/>
    <col min="2055" max="2055" width="8.7109375" style="55" customWidth="1"/>
    <col min="2056" max="2056" width="12.140625" style="55" customWidth="1"/>
    <col min="2057" max="2057" width="8.7109375" style="55" customWidth="1"/>
    <col min="2058" max="2058" width="12.140625" style="55" customWidth="1"/>
    <col min="2059" max="2059" width="8.7109375" style="55" customWidth="1"/>
    <col min="2060" max="2060" width="12.140625" style="55" customWidth="1"/>
    <col min="2061" max="2061" width="8.7109375" style="55" customWidth="1"/>
    <col min="2062" max="2062" width="12.140625" style="55" customWidth="1"/>
    <col min="2063" max="2063" width="8.7109375" style="55" customWidth="1"/>
    <col min="2064" max="2064" width="11.28515625" style="55" customWidth="1"/>
    <col min="2065" max="2065" width="11.28515625" style="55" bestFit="1" customWidth="1"/>
    <col min="2066" max="2066" width="9.140625" style="55"/>
    <col min="2067" max="2067" width="10.28515625" style="55" bestFit="1" customWidth="1"/>
    <col min="2068" max="2068" width="13.140625" style="55" customWidth="1"/>
    <col min="2069" max="2296" width="9.140625" style="55"/>
    <col min="2297" max="2297" width="5.42578125" style="55" customWidth="1"/>
    <col min="2298" max="2298" width="56.140625" style="55" customWidth="1"/>
    <col min="2299" max="2299" width="8.7109375" style="55" customWidth="1"/>
    <col min="2300" max="2300" width="12.140625" style="55" customWidth="1"/>
    <col min="2301" max="2301" width="8.7109375" style="55" customWidth="1"/>
    <col min="2302" max="2302" width="12.140625" style="55" customWidth="1"/>
    <col min="2303" max="2303" width="8.7109375" style="55" customWidth="1"/>
    <col min="2304" max="2304" width="12.140625" style="55" customWidth="1"/>
    <col min="2305" max="2305" width="8.7109375" style="55" customWidth="1"/>
    <col min="2306" max="2306" width="12.140625" style="55" customWidth="1"/>
    <col min="2307" max="2307" width="8.7109375" style="55" customWidth="1"/>
    <col min="2308" max="2308" width="12.140625" style="55" customWidth="1"/>
    <col min="2309" max="2309" width="8.7109375" style="55" customWidth="1"/>
    <col min="2310" max="2310" width="12.140625" style="55" customWidth="1"/>
    <col min="2311" max="2311" width="8.7109375" style="55" customWidth="1"/>
    <col min="2312" max="2312" width="12.140625" style="55" customWidth="1"/>
    <col min="2313" max="2313" width="8.7109375" style="55" customWidth="1"/>
    <col min="2314" max="2314" width="12.140625" style="55" customWidth="1"/>
    <col min="2315" max="2315" width="8.7109375" style="55" customWidth="1"/>
    <col min="2316" max="2316" width="12.140625" style="55" customWidth="1"/>
    <col min="2317" max="2317" width="8.7109375" style="55" customWidth="1"/>
    <col min="2318" max="2318" width="12.140625" style="55" customWidth="1"/>
    <col min="2319" max="2319" width="8.7109375" style="55" customWidth="1"/>
    <col min="2320" max="2320" width="11.28515625" style="55" customWidth="1"/>
    <col min="2321" max="2321" width="11.28515625" style="55" bestFit="1" customWidth="1"/>
    <col min="2322" max="2322" width="9.140625" style="55"/>
    <col min="2323" max="2323" width="10.28515625" style="55" bestFit="1" customWidth="1"/>
    <col min="2324" max="2324" width="13.140625" style="55" customWidth="1"/>
    <col min="2325" max="2552" width="9.140625" style="55"/>
    <col min="2553" max="2553" width="5.42578125" style="55" customWidth="1"/>
    <col min="2554" max="2554" width="56.140625" style="55" customWidth="1"/>
    <col min="2555" max="2555" width="8.7109375" style="55" customWidth="1"/>
    <col min="2556" max="2556" width="12.140625" style="55" customWidth="1"/>
    <col min="2557" max="2557" width="8.7109375" style="55" customWidth="1"/>
    <col min="2558" max="2558" width="12.140625" style="55" customWidth="1"/>
    <col min="2559" max="2559" width="8.7109375" style="55" customWidth="1"/>
    <col min="2560" max="2560" width="12.140625" style="55" customWidth="1"/>
    <col min="2561" max="2561" width="8.7109375" style="55" customWidth="1"/>
    <col min="2562" max="2562" width="12.140625" style="55" customWidth="1"/>
    <col min="2563" max="2563" width="8.7109375" style="55" customWidth="1"/>
    <col min="2564" max="2564" width="12.140625" style="55" customWidth="1"/>
    <col min="2565" max="2565" width="8.7109375" style="55" customWidth="1"/>
    <col min="2566" max="2566" width="12.140625" style="55" customWidth="1"/>
    <col min="2567" max="2567" width="8.7109375" style="55" customWidth="1"/>
    <col min="2568" max="2568" width="12.140625" style="55" customWidth="1"/>
    <col min="2569" max="2569" width="8.7109375" style="55" customWidth="1"/>
    <col min="2570" max="2570" width="12.140625" style="55" customWidth="1"/>
    <col min="2571" max="2571" width="8.7109375" style="55" customWidth="1"/>
    <col min="2572" max="2572" width="12.140625" style="55" customWidth="1"/>
    <col min="2573" max="2573" width="8.7109375" style="55" customWidth="1"/>
    <col min="2574" max="2574" width="12.140625" style="55" customWidth="1"/>
    <col min="2575" max="2575" width="8.7109375" style="55" customWidth="1"/>
    <col min="2576" max="2576" width="11.28515625" style="55" customWidth="1"/>
    <col min="2577" max="2577" width="11.28515625" style="55" bestFit="1" customWidth="1"/>
    <col min="2578" max="2578" width="9.140625" style="55"/>
    <col min="2579" max="2579" width="10.28515625" style="55" bestFit="1" customWidth="1"/>
    <col min="2580" max="2580" width="13.140625" style="55" customWidth="1"/>
    <col min="2581" max="2808" width="9.140625" style="55"/>
    <col min="2809" max="2809" width="5.42578125" style="55" customWidth="1"/>
    <col min="2810" max="2810" width="56.140625" style="55" customWidth="1"/>
    <col min="2811" max="2811" width="8.7109375" style="55" customWidth="1"/>
    <col min="2812" max="2812" width="12.140625" style="55" customWidth="1"/>
    <col min="2813" max="2813" width="8.7109375" style="55" customWidth="1"/>
    <col min="2814" max="2814" width="12.140625" style="55" customWidth="1"/>
    <col min="2815" max="2815" width="8.7109375" style="55" customWidth="1"/>
    <col min="2816" max="2816" width="12.140625" style="55" customWidth="1"/>
    <col min="2817" max="2817" width="8.7109375" style="55" customWidth="1"/>
    <col min="2818" max="2818" width="12.140625" style="55" customWidth="1"/>
    <col min="2819" max="2819" width="8.7109375" style="55" customWidth="1"/>
    <col min="2820" max="2820" width="12.140625" style="55" customWidth="1"/>
    <col min="2821" max="2821" width="8.7109375" style="55" customWidth="1"/>
    <col min="2822" max="2822" width="12.140625" style="55" customWidth="1"/>
    <col min="2823" max="2823" width="8.7109375" style="55" customWidth="1"/>
    <col min="2824" max="2824" width="12.140625" style="55" customWidth="1"/>
    <col min="2825" max="2825" width="8.7109375" style="55" customWidth="1"/>
    <col min="2826" max="2826" width="12.140625" style="55" customWidth="1"/>
    <col min="2827" max="2827" width="8.7109375" style="55" customWidth="1"/>
    <col min="2828" max="2828" width="12.140625" style="55" customWidth="1"/>
    <col min="2829" max="2829" width="8.7109375" style="55" customWidth="1"/>
    <col min="2830" max="2830" width="12.140625" style="55" customWidth="1"/>
    <col min="2831" max="2831" width="8.7109375" style="55" customWidth="1"/>
    <col min="2832" max="2832" width="11.28515625" style="55" customWidth="1"/>
    <col min="2833" max="2833" width="11.28515625" style="55" bestFit="1" customWidth="1"/>
    <col min="2834" max="2834" width="9.140625" style="55"/>
    <col min="2835" max="2835" width="10.28515625" style="55" bestFit="1" customWidth="1"/>
    <col min="2836" max="2836" width="13.140625" style="55" customWidth="1"/>
    <col min="2837" max="3064" width="9.140625" style="55"/>
    <col min="3065" max="3065" width="5.42578125" style="55" customWidth="1"/>
    <col min="3066" max="3066" width="56.140625" style="55" customWidth="1"/>
    <col min="3067" max="3067" width="8.7109375" style="55" customWidth="1"/>
    <col min="3068" max="3068" width="12.140625" style="55" customWidth="1"/>
    <col min="3069" max="3069" width="8.7109375" style="55" customWidth="1"/>
    <col min="3070" max="3070" width="12.140625" style="55" customWidth="1"/>
    <col min="3071" max="3071" width="8.7109375" style="55" customWidth="1"/>
    <col min="3072" max="3072" width="12.140625" style="55" customWidth="1"/>
    <col min="3073" max="3073" width="8.7109375" style="55" customWidth="1"/>
    <col min="3074" max="3074" width="12.140625" style="55" customWidth="1"/>
    <col min="3075" max="3075" width="8.7109375" style="55" customWidth="1"/>
    <col min="3076" max="3076" width="12.140625" style="55" customWidth="1"/>
    <col min="3077" max="3077" width="8.7109375" style="55" customWidth="1"/>
    <col min="3078" max="3078" width="12.140625" style="55" customWidth="1"/>
    <col min="3079" max="3079" width="8.7109375" style="55" customWidth="1"/>
    <col min="3080" max="3080" width="12.140625" style="55" customWidth="1"/>
    <col min="3081" max="3081" width="8.7109375" style="55" customWidth="1"/>
    <col min="3082" max="3082" width="12.140625" style="55" customWidth="1"/>
    <col min="3083" max="3083" width="8.7109375" style="55" customWidth="1"/>
    <col min="3084" max="3084" width="12.140625" style="55" customWidth="1"/>
    <col min="3085" max="3085" width="8.7109375" style="55" customWidth="1"/>
    <col min="3086" max="3086" width="12.140625" style="55" customWidth="1"/>
    <col min="3087" max="3087" width="8.7109375" style="55" customWidth="1"/>
    <col min="3088" max="3088" width="11.28515625" style="55" customWidth="1"/>
    <col min="3089" max="3089" width="11.28515625" style="55" bestFit="1" customWidth="1"/>
    <col min="3090" max="3090" width="9.140625" style="55"/>
    <col min="3091" max="3091" width="10.28515625" style="55" bestFit="1" customWidth="1"/>
    <col min="3092" max="3092" width="13.140625" style="55" customWidth="1"/>
    <col min="3093" max="3320" width="9.140625" style="55"/>
    <col min="3321" max="3321" width="5.42578125" style="55" customWidth="1"/>
    <col min="3322" max="3322" width="56.140625" style="55" customWidth="1"/>
    <col min="3323" max="3323" width="8.7109375" style="55" customWidth="1"/>
    <col min="3324" max="3324" width="12.140625" style="55" customWidth="1"/>
    <col min="3325" max="3325" width="8.7109375" style="55" customWidth="1"/>
    <col min="3326" max="3326" width="12.140625" style="55" customWidth="1"/>
    <col min="3327" max="3327" width="8.7109375" style="55" customWidth="1"/>
    <col min="3328" max="3328" width="12.140625" style="55" customWidth="1"/>
    <col min="3329" max="3329" width="8.7109375" style="55" customWidth="1"/>
    <col min="3330" max="3330" width="12.140625" style="55" customWidth="1"/>
    <col min="3331" max="3331" width="8.7109375" style="55" customWidth="1"/>
    <col min="3332" max="3332" width="12.140625" style="55" customWidth="1"/>
    <col min="3333" max="3333" width="8.7109375" style="55" customWidth="1"/>
    <col min="3334" max="3334" width="12.140625" style="55" customWidth="1"/>
    <col min="3335" max="3335" width="8.7109375" style="55" customWidth="1"/>
    <col min="3336" max="3336" width="12.140625" style="55" customWidth="1"/>
    <col min="3337" max="3337" width="8.7109375" style="55" customWidth="1"/>
    <col min="3338" max="3338" width="12.140625" style="55" customWidth="1"/>
    <col min="3339" max="3339" width="8.7109375" style="55" customWidth="1"/>
    <col min="3340" max="3340" width="12.140625" style="55" customWidth="1"/>
    <col min="3341" max="3341" width="8.7109375" style="55" customWidth="1"/>
    <col min="3342" max="3342" width="12.140625" style="55" customWidth="1"/>
    <col min="3343" max="3343" width="8.7109375" style="55" customWidth="1"/>
    <col min="3344" max="3344" width="11.28515625" style="55" customWidth="1"/>
    <col min="3345" max="3345" width="11.28515625" style="55" bestFit="1" customWidth="1"/>
    <col min="3346" max="3346" width="9.140625" style="55"/>
    <col min="3347" max="3347" width="10.28515625" style="55" bestFit="1" customWidth="1"/>
    <col min="3348" max="3348" width="13.140625" style="55" customWidth="1"/>
    <col min="3349" max="3576" width="9.140625" style="55"/>
    <col min="3577" max="3577" width="5.42578125" style="55" customWidth="1"/>
    <col min="3578" max="3578" width="56.140625" style="55" customWidth="1"/>
    <col min="3579" max="3579" width="8.7109375" style="55" customWidth="1"/>
    <col min="3580" max="3580" width="12.140625" style="55" customWidth="1"/>
    <col min="3581" max="3581" width="8.7109375" style="55" customWidth="1"/>
    <col min="3582" max="3582" width="12.140625" style="55" customWidth="1"/>
    <col min="3583" max="3583" width="8.7109375" style="55" customWidth="1"/>
    <col min="3584" max="3584" width="12.140625" style="55" customWidth="1"/>
    <col min="3585" max="3585" width="8.7109375" style="55" customWidth="1"/>
    <col min="3586" max="3586" width="12.140625" style="55" customWidth="1"/>
    <col min="3587" max="3587" width="8.7109375" style="55" customWidth="1"/>
    <col min="3588" max="3588" width="12.140625" style="55" customWidth="1"/>
    <col min="3589" max="3589" width="8.7109375" style="55" customWidth="1"/>
    <col min="3590" max="3590" width="12.140625" style="55" customWidth="1"/>
    <col min="3591" max="3591" width="8.7109375" style="55" customWidth="1"/>
    <col min="3592" max="3592" width="12.140625" style="55" customWidth="1"/>
    <col min="3593" max="3593" width="8.7109375" style="55" customWidth="1"/>
    <col min="3594" max="3594" width="12.140625" style="55" customWidth="1"/>
    <col min="3595" max="3595" width="8.7109375" style="55" customWidth="1"/>
    <col min="3596" max="3596" width="12.140625" style="55" customWidth="1"/>
    <col min="3597" max="3597" width="8.7109375" style="55" customWidth="1"/>
    <col min="3598" max="3598" width="12.140625" style="55" customWidth="1"/>
    <col min="3599" max="3599" width="8.7109375" style="55" customWidth="1"/>
    <col min="3600" max="3600" width="11.28515625" style="55" customWidth="1"/>
    <col min="3601" max="3601" width="11.28515625" style="55" bestFit="1" customWidth="1"/>
    <col min="3602" max="3602" width="9.140625" style="55"/>
    <col min="3603" max="3603" width="10.28515625" style="55" bestFit="1" customWidth="1"/>
    <col min="3604" max="3604" width="13.140625" style="55" customWidth="1"/>
    <col min="3605" max="3832" width="9.140625" style="55"/>
    <col min="3833" max="3833" width="5.42578125" style="55" customWidth="1"/>
    <col min="3834" max="3834" width="56.140625" style="55" customWidth="1"/>
    <col min="3835" max="3835" width="8.7109375" style="55" customWidth="1"/>
    <col min="3836" max="3836" width="12.140625" style="55" customWidth="1"/>
    <col min="3837" max="3837" width="8.7109375" style="55" customWidth="1"/>
    <col min="3838" max="3838" width="12.140625" style="55" customWidth="1"/>
    <col min="3839" max="3839" width="8.7109375" style="55" customWidth="1"/>
    <col min="3840" max="3840" width="12.140625" style="55" customWidth="1"/>
    <col min="3841" max="3841" width="8.7109375" style="55" customWidth="1"/>
    <col min="3842" max="3842" width="12.140625" style="55" customWidth="1"/>
    <col min="3843" max="3843" width="8.7109375" style="55" customWidth="1"/>
    <col min="3844" max="3844" width="12.140625" style="55" customWidth="1"/>
    <col min="3845" max="3845" width="8.7109375" style="55" customWidth="1"/>
    <col min="3846" max="3846" width="12.140625" style="55" customWidth="1"/>
    <col min="3847" max="3847" width="8.7109375" style="55" customWidth="1"/>
    <col min="3848" max="3848" width="12.140625" style="55" customWidth="1"/>
    <col min="3849" max="3849" width="8.7109375" style="55" customWidth="1"/>
    <col min="3850" max="3850" width="12.140625" style="55" customWidth="1"/>
    <col min="3851" max="3851" width="8.7109375" style="55" customWidth="1"/>
    <col min="3852" max="3852" width="12.140625" style="55" customWidth="1"/>
    <col min="3853" max="3853" width="8.7109375" style="55" customWidth="1"/>
    <col min="3854" max="3854" width="12.140625" style="55" customWidth="1"/>
    <col min="3855" max="3855" width="8.7109375" style="55" customWidth="1"/>
    <col min="3856" max="3856" width="11.28515625" style="55" customWidth="1"/>
    <col min="3857" max="3857" width="11.28515625" style="55" bestFit="1" customWidth="1"/>
    <col min="3858" max="3858" width="9.140625" style="55"/>
    <col min="3859" max="3859" width="10.28515625" style="55" bestFit="1" customWidth="1"/>
    <col min="3860" max="3860" width="13.140625" style="55" customWidth="1"/>
    <col min="3861" max="4088" width="9.140625" style="55"/>
    <col min="4089" max="4089" width="5.42578125" style="55" customWidth="1"/>
    <col min="4090" max="4090" width="56.140625" style="55" customWidth="1"/>
    <col min="4091" max="4091" width="8.7109375" style="55" customWidth="1"/>
    <col min="4092" max="4092" width="12.140625" style="55" customWidth="1"/>
    <col min="4093" max="4093" width="8.7109375" style="55" customWidth="1"/>
    <col min="4094" max="4094" width="12.140625" style="55" customWidth="1"/>
    <col min="4095" max="4095" width="8.7109375" style="55" customWidth="1"/>
    <col min="4096" max="4096" width="12.140625" style="55" customWidth="1"/>
    <col min="4097" max="4097" width="8.7109375" style="55" customWidth="1"/>
    <col min="4098" max="4098" width="12.140625" style="55" customWidth="1"/>
    <col min="4099" max="4099" width="8.7109375" style="55" customWidth="1"/>
    <col min="4100" max="4100" width="12.140625" style="55" customWidth="1"/>
    <col min="4101" max="4101" width="8.7109375" style="55" customWidth="1"/>
    <col min="4102" max="4102" width="12.140625" style="55" customWidth="1"/>
    <col min="4103" max="4103" width="8.7109375" style="55" customWidth="1"/>
    <col min="4104" max="4104" width="12.140625" style="55" customWidth="1"/>
    <col min="4105" max="4105" width="8.7109375" style="55" customWidth="1"/>
    <col min="4106" max="4106" width="12.140625" style="55" customWidth="1"/>
    <col min="4107" max="4107" width="8.7109375" style="55" customWidth="1"/>
    <col min="4108" max="4108" width="12.140625" style="55" customWidth="1"/>
    <col min="4109" max="4109" width="8.7109375" style="55" customWidth="1"/>
    <col min="4110" max="4110" width="12.140625" style="55" customWidth="1"/>
    <col min="4111" max="4111" width="8.7109375" style="55" customWidth="1"/>
    <col min="4112" max="4112" width="11.28515625" style="55" customWidth="1"/>
    <col min="4113" max="4113" width="11.28515625" style="55" bestFit="1" customWidth="1"/>
    <col min="4114" max="4114" width="9.140625" style="55"/>
    <col min="4115" max="4115" width="10.28515625" style="55" bestFit="1" customWidth="1"/>
    <col min="4116" max="4116" width="13.140625" style="55" customWidth="1"/>
    <col min="4117" max="4344" width="9.140625" style="55"/>
    <col min="4345" max="4345" width="5.42578125" style="55" customWidth="1"/>
    <col min="4346" max="4346" width="56.140625" style="55" customWidth="1"/>
    <col min="4347" max="4347" width="8.7109375" style="55" customWidth="1"/>
    <col min="4348" max="4348" width="12.140625" style="55" customWidth="1"/>
    <col min="4349" max="4349" width="8.7109375" style="55" customWidth="1"/>
    <col min="4350" max="4350" width="12.140625" style="55" customWidth="1"/>
    <col min="4351" max="4351" width="8.7109375" style="55" customWidth="1"/>
    <col min="4352" max="4352" width="12.140625" style="55" customWidth="1"/>
    <col min="4353" max="4353" width="8.7109375" style="55" customWidth="1"/>
    <col min="4354" max="4354" width="12.140625" style="55" customWidth="1"/>
    <col min="4355" max="4355" width="8.7109375" style="55" customWidth="1"/>
    <col min="4356" max="4356" width="12.140625" style="55" customWidth="1"/>
    <col min="4357" max="4357" width="8.7109375" style="55" customWidth="1"/>
    <col min="4358" max="4358" width="12.140625" style="55" customWidth="1"/>
    <col min="4359" max="4359" width="8.7109375" style="55" customWidth="1"/>
    <col min="4360" max="4360" width="12.140625" style="55" customWidth="1"/>
    <col min="4361" max="4361" width="8.7109375" style="55" customWidth="1"/>
    <col min="4362" max="4362" width="12.140625" style="55" customWidth="1"/>
    <col min="4363" max="4363" width="8.7109375" style="55" customWidth="1"/>
    <col min="4364" max="4364" width="12.140625" style="55" customWidth="1"/>
    <col min="4365" max="4365" width="8.7109375" style="55" customWidth="1"/>
    <col min="4366" max="4366" width="12.140625" style="55" customWidth="1"/>
    <col min="4367" max="4367" width="8.7109375" style="55" customWidth="1"/>
    <col min="4368" max="4368" width="11.28515625" style="55" customWidth="1"/>
    <col min="4369" max="4369" width="11.28515625" style="55" bestFit="1" customWidth="1"/>
    <col min="4370" max="4370" width="9.140625" style="55"/>
    <col min="4371" max="4371" width="10.28515625" style="55" bestFit="1" customWidth="1"/>
    <col min="4372" max="4372" width="13.140625" style="55" customWidth="1"/>
    <col min="4373" max="4600" width="9.140625" style="55"/>
    <col min="4601" max="4601" width="5.42578125" style="55" customWidth="1"/>
    <col min="4602" max="4602" width="56.140625" style="55" customWidth="1"/>
    <col min="4603" max="4603" width="8.7109375" style="55" customWidth="1"/>
    <col min="4604" max="4604" width="12.140625" style="55" customWidth="1"/>
    <col min="4605" max="4605" width="8.7109375" style="55" customWidth="1"/>
    <col min="4606" max="4606" width="12.140625" style="55" customWidth="1"/>
    <col min="4607" max="4607" width="8.7109375" style="55" customWidth="1"/>
    <col min="4608" max="4608" width="12.140625" style="55" customWidth="1"/>
    <col min="4609" max="4609" width="8.7109375" style="55" customWidth="1"/>
    <col min="4610" max="4610" width="12.140625" style="55" customWidth="1"/>
    <col min="4611" max="4611" width="8.7109375" style="55" customWidth="1"/>
    <col min="4612" max="4612" width="12.140625" style="55" customWidth="1"/>
    <col min="4613" max="4613" width="8.7109375" style="55" customWidth="1"/>
    <col min="4614" max="4614" width="12.140625" style="55" customWidth="1"/>
    <col min="4615" max="4615" width="8.7109375" style="55" customWidth="1"/>
    <col min="4616" max="4616" width="12.140625" style="55" customWidth="1"/>
    <col min="4617" max="4617" width="8.7109375" style="55" customWidth="1"/>
    <col min="4618" max="4618" width="12.140625" style="55" customWidth="1"/>
    <col min="4619" max="4619" width="8.7109375" style="55" customWidth="1"/>
    <col min="4620" max="4620" width="12.140625" style="55" customWidth="1"/>
    <col min="4621" max="4621" width="8.7109375" style="55" customWidth="1"/>
    <col min="4622" max="4622" width="12.140625" style="55" customWidth="1"/>
    <col min="4623" max="4623" width="8.7109375" style="55" customWidth="1"/>
    <col min="4624" max="4624" width="11.28515625" style="55" customWidth="1"/>
    <col min="4625" max="4625" width="11.28515625" style="55" bestFit="1" customWidth="1"/>
    <col min="4626" max="4626" width="9.140625" style="55"/>
    <col min="4627" max="4627" width="10.28515625" style="55" bestFit="1" customWidth="1"/>
    <col min="4628" max="4628" width="13.140625" style="55" customWidth="1"/>
    <col min="4629" max="4856" width="9.140625" style="55"/>
    <col min="4857" max="4857" width="5.42578125" style="55" customWidth="1"/>
    <col min="4858" max="4858" width="56.140625" style="55" customWidth="1"/>
    <col min="4859" max="4859" width="8.7109375" style="55" customWidth="1"/>
    <col min="4860" max="4860" width="12.140625" style="55" customWidth="1"/>
    <col min="4861" max="4861" width="8.7109375" style="55" customWidth="1"/>
    <col min="4862" max="4862" width="12.140625" style="55" customWidth="1"/>
    <col min="4863" max="4863" width="8.7109375" style="55" customWidth="1"/>
    <col min="4864" max="4864" width="12.140625" style="55" customWidth="1"/>
    <col min="4865" max="4865" width="8.7109375" style="55" customWidth="1"/>
    <col min="4866" max="4866" width="12.140625" style="55" customWidth="1"/>
    <col min="4867" max="4867" width="8.7109375" style="55" customWidth="1"/>
    <col min="4868" max="4868" width="12.140625" style="55" customWidth="1"/>
    <col min="4869" max="4869" width="8.7109375" style="55" customWidth="1"/>
    <col min="4870" max="4870" width="12.140625" style="55" customWidth="1"/>
    <col min="4871" max="4871" width="8.7109375" style="55" customWidth="1"/>
    <col min="4872" max="4872" width="12.140625" style="55" customWidth="1"/>
    <col min="4873" max="4873" width="8.7109375" style="55" customWidth="1"/>
    <col min="4874" max="4874" width="12.140625" style="55" customWidth="1"/>
    <col min="4875" max="4875" width="8.7109375" style="55" customWidth="1"/>
    <col min="4876" max="4876" width="12.140625" style="55" customWidth="1"/>
    <col min="4877" max="4877" width="8.7109375" style="55" customWidth="1"/>
    <col min="4878" max="4878" width="12.140625" style="55" customWidth="1"/>
    <col min="4879" max="4879" width="8.7109375" style="55" customWidth="1"/>
    <col min="4880" max="4880" width="11.28515625" style="55" customWidth="1"/>
    <col min="4881" max="4881" width="11.28515625" style="55" bestFit="1" customWidth="1"/>
    <col min="4882" max="4882" width="9.140625" style="55"/>
    <col min="4883" max="4883" width="10.28515625" style="55" bestFit="1" customWidth="1"/>
    <col min="4884" max="4884" width="13.140625" style="55" customWidth="1"/>
    <col min="4885" max="5112" width="9.140625" style="55"/>
    <col min="5113" max="5113" width="5.42578125" style="55" customWidth="1"/>
    <col min="5114" max="5114" width="56.140625" style="55" customWidth="1"/>
    <col min="5115" max="5115" width="8.7109375" style="55" customWidth="1"/>
    <col min="5116" max="5116" width="12.140625" style="55" customWidth="1"/>
    <col min="5117" max="5117" width="8.7109375" style="55" customWidth="1"/>
    <col min="5118" max="5118" width="12.140625" style="55" customWidth="1"/>
    <col min="5119" max="5119" width="8.7109375" style="55" customWidth="1"/>
    <col min="5120" max="5120" width="12.140625" style="55" customWidth="1"/>
    <col min="5121" max="5121" width="8.7109375" style="55" customWidth="1"/>
    <col min="5122" max="5122" width="12.140625" style="55" customWidth="1"/>
    <col min="5123" max="5123" width="8.7109375" style="55" customWidth="1"/>
    <col min="5124" max="5124" width="12.140625" style="55" customWidth="1"/>
    <col min="5125" max="5125" width="8.7109375" style="55" customWidth="1"/>
    <col min="5126" max="5126" width="12.140625" style="55" customWidth="1"/>
    <col min="5127" max="5127" width="8.7109375" style="55" customWidth="1"/>
    <col min="5128" max="5128" width="12.140625" style="55" customWidth="1"/>
    <col min="5129" max="5129" width="8.7109375" style="55" customWidth="1"/>
    <col min="5130" max="5130" width="12.140625" style="55" customWidth="1"/>
    <col min="5131" max="5131" width="8.7109375" style="55" customWidth="1"/>
    <col min="5132" max="5132" width="12.140625" style="55" customWidth="1"/>
    <col min="5133" max="5133" width="8.7109375" style="55" customWidth="1"/>
    <col min="5134" max="5134" width="12.140625" style="55" customWidth="1"/>
    <col min="5135" max="5135" width="8.7109375" style="55" customWidth="1"/>
    <col min="5136" max="5136" width="11.28515625" style="55" customWidth="1"/>
    <col min="5137" max="5137" width="11.28515625" style="55" bestFit="1" customWidth="1"/>
    <col min="5138" max="5138" width="9.140625" style="55"/>
    <col min="5139" max="5139" width="10.28515625" style="55" bestFit="1" customWidth="1"/>
    <col min="5140" max="5140" width="13.140625" style="55" customWidth="1"/>
    <col min="5141" max="5368" width="9.140625" style="55"/>
    <col min="5369" max="5369" width="5.42578125" style="55" customWidth="1"/>
    <col min="5370" max="5370" width="56.140625" style="55" customWidth="1"/>
    <col min="5371" max="5371" width="8.7109375" style="55" customWidth="1"/>
    <col min="5372" max="5372" width="12.140625" style="55" customWidth="1"/>
    <col min="5373" max="5373" width="8.7109375" style="55" customWidth="1"/>
    <col min="5374" max="5374" width="12.140625" style="55" customWidth="1"/>
    <col min="5375" max="5375" width="8.7109375" style="55" customWidth="1"/>
    <col min="5376" max="5376" width="12.140625" style="55" customWidth="1"/>
    <col min="5377" max="5377" width="8.7109375" style="55" customWidth="1"/>
    <col min="5378" max="5378" width="12.140625" style="55" customWidth="1"/>
    <col min="5379" max="5379" width="8.7109375" style="55" customWidth="1"/>
    <col min="5380" max="5380" width="12.140625" style="55" customWidth="1"/>
    <col min="5381" max="5381" width="8.7109375" style="55" customWidth="1"/>
    <col min="5382" max="5382" width="12.140625" style="55" customWidth="1"/>
    <col min="5383" max="5383" width="8.7109375" style="55" customWidth="1"/>
    <col min="5384" max="5384" width="12.140625" style="55" customWidth="1"/>
    <col min="5385" max="5385" width="8.7109375" style="55" customWidth="1"/>
    <col min="5386" max="5386" width="12.140625" style="55" customWidth="1"/>
    <col min="5387" max="5387" width="8.7109375" style="55" customWidth="1"/>
    <col min="5388" max="5388" width="12.140625" style="55" customWidth="1"/>
    <col min="5389" max="5389" width="8.7109375" style="55" customWidth="1"/>
    <col min="5390" max="5390" width="12.140625" style="55" customWidth="1"/>
    <col min="5391" max="5391" width="8.7109375" style="55" customWidth="1"/>
    <col min="5392" max="5392" width="11.28515625" style="55" customWidth="1"/>
    <col min="5393" max="5393" width="11.28515625" style="55" bestFit="1" customWidth="1"/>
    <col min="5394" max="5394" width="9.140625" style="55"/>
    <col min="5395" max="5395" width="10.28515625" style="55" bestFit="1" customWidth="1"/>
    <col min="5396" max="5396" width="13.140625" style="55" customWidth="1"/>
    <col min="5397" max="5624" width="9.140625" style="55"/>
    <col min="5625" max="5625" width="5.42578125" style="55" customWidth="1"/>
    <col min="5626" max="5626" width="56.140625" style="55" customWidth="1"/>
    <col min="5627" max="5627" width="8.7109375" style="55" customWidth="1"/>
    <col min="5628" max="5628" width="12.140625" style="55" customWidth="1"/>
    <col min="5629" max="5629" width="8.7109375" style="55" customWidth="1"/>
    <col min="5630" max="5630" width="12.140625" style="55" customWidth="1"/>
    <col min="5631" max="5631" width="8.7109375" style="55" customWidth="1"/>
    <col min="5632" max="5632" width="12.140625" style="55" customWidth="1"/>
    <col min="5633" max="5633" width="8.7109375" style="55" customWidth="1"/>
    <col min="5634" max="5634" width="12.140625" style="55" customWidth="1"/>
    <col min="5635" max="5635" width="8.7109375" style="55" customWidth="1"/>
    <col min="5636" max="5636" width="12.140625" style="55" customWidth="1"/>
    <col min="5637" max="5637" width="8.7109375" style="55" customWidth="1"/>
    <col min="5638" max="5638" width="12.140625" style="55" customWidth="1"/>
    <col min="5639" max="5639" width="8.7109375" style="55" customWidth="1"/>
    <col min="5640" max="5640" width="12.140625" style="55" customWidth="1"/>
    <col min="5641" max="5641" width="8.7109375" style="55" customWidth="1"/>
    <col min="5642" max="5642" width="12.140625" style="55" customWidth="1"/>
    <col min="5643" max="5643" width="8.7109375" style="55" customWidth="1"/>
    <col min="5644" max="5644" width="12.140625" style="55" customWidth="1"/>
    <col min="5645" max="5645" width="8.7109375" style="55" customWidth="1"/>
    <col min="5646" max="5646" width="12.140625" style="55" customWidth="1"/>
    <col min="5647" max="5647" width="8.7109375" style="55" customWidth="1"/>
    <col min="5648" max="5648" width="11.28515625" style="55" customWidth="1"/>
    <col min="5649" max="5649" width="11.28515625" style="55" bestFit="1" customWidth="1"/>
    <col min="5650" max="5650" width="9.140625" style="55"/>
    <col min="5651" max="5651" width="10.28515625" style="55" bestFit="1" customWidth="1"/>
    <col min="5652" max="5652" width="13.140625" style="55" customWidth="1"/>
    <col min="5653" max="5880" width="9.140625" style="55"/>
    <col min="5881" max="5881" width="5.42578125" style="55" customWidth="1"/>
    <col min="5882" max="5882" width="56.140625" style="55" customWidth="1"/>
    <col min="5883" max="5883" width="8.7109375" style="55" customWidth="1"/>
    <col min="5884" max="5884" width="12.140625" style="55" customWidth="1"/>
    <col min="5885" max="5885" width="8.7109375" style="55" customWidth="1"/>
    <col min="5886" max="5886" width="12.140625" style="55" customWidth="1"/>
    <col min="5887" max="5887" width="8.7109375" style="55" customWidth="1"/>
    <col min="5888" max="5888" width="12.140625" style="55" customWidth="1"/>
    <col min="5889" max="5889" width="8.7109375" style="55" customWidth="1"/>
    <col min="5890" max="5890" width="12.140625" style="55" customWidth="1"/>
    <col min="5891" max="5891" width="8.7109375" style="55" customWidth="1"/>
    <col min="5892" max="5892" width="12.140625" style="55" customWidth="1"/>
    <col min="5893" max="5893" width="8.7109375" style="55" customWidth="1"/>
    <col min="5894" max="5894" width="12.140625" style="55" customWidth="1"/>
    <col min="5895" max="5895" width="8.7109375" style="55" customWidth="1"/>
    <col min="5896" max="5896" width="12.140625" style="55" customWidth="1"/>
    <col min="5897" max="5897" width="8.7109375" style="55" customWidth="1"/>
    <col min="5898" max="5898" width="12.140625" style="55" customWidth="1"/>
    <col min="5899" max="5899" width="8.7109375" style="55" customWidth="1"/>
    <col min="5900" max="5900" width="12.140625" style="55" customWidth="1"/>
    <col min="5901" max="5901" width="8.7109375" style="55" customWidth="1"/>
    <col min="5902" max="5902" width="12.140625" style="55" customWidth="1"/>
    <col min="5903" max="5903" width="8.7109375" style="55" customWidth="1"/>
    <col min="5904" max="5904" width="11.28515625" style="55" customWidth="1"/>
    <col min="5905" max="5905" width="11.28515625" style="55" bestFit="1" customWidth="1"/>
    <col min="5906" max="5906" width="9.140625" style="55"/>
    <col min="5907" max="5907" width="10.28515625" style="55" bestFit="1" customWidth="1"/>
    <col min="5908" max="5908" width="13.140625" style="55" customWidth="1"/>
    <col min="5909" max="6136" width="9.140625" style="55"/>
    <col min="6137" max="6137" width="5.42578125" style="55" customWidth="1"/>
    <col min="6138" max="6138" width="56.140625" style="55" customWidth="1"/>
    <col min="6139" max="6139" width="8.7109375" style="55" customWidth="1"/>
    <col min="6140" max="6140" width="12.140625" style="55" customWidth="1"/>
    <col min="6141" max="6141" width="8.7109375" style="55" customWidth="1"/>
    <col min="6142" max="6142" width="12.140625" style="55" customWidth="1"/>
    <col min="6143" max="6143" width="8.7109375" style="55" customWidth="1"/>
    <col min="6144" max="6144" width="12.140625" style="55" customWidth="1"/>
    <col min="6145" max="6145" width="8.7109375" style="55" customWidth="1"/>
    <col min="6146" max="6146" width="12.140625" style="55" customWidth="1"/>
    <col min="6147" max="6147" width="8.7109375" style="55" customWidth="1"/>
    <col min="6148" max="6148" width="12.140625" style="55" customWidth="1"/>
    <col min="6149" max="6149" width="8.7109375" style="55" customWidth="1"/>
    <col min="6150" max="6150" width="12.140625" style="55" customWidth="1"/>
    <col min="6151" max="6151" width="8.7109375" style="55" customWidth="1"/>
    <col min="6152" max="6152" width="12.140625" style="55" customWidth="1"/>
    <col min="6153" max="6153" width="8.7109375" style="55" customWidth="1"/>
    <col min="6154" max="6154" width="12.140625" style="55" customWidth="1"/>
    <col min="6155" max="6155" width="8.7109375" style="55" customWidth="1"/>
    <col min="6156" max="6156" width="12.140625" style="55" customWidth="1"/>
    <col min="6157" max="6157" width="8.7109375" style="55" customWidth="1"/>
    <col min="6158" max="6158" width="12.140625" style="55" customWidth="1"/>
    <col min="6159" max="6159" width="8.7109375" style="55" customWidth="1"/>
    <col min="6160" max="6160" width="11.28515625" style="55" customWidth="1"/>
    <col min="6161" max="6161" width="11.28515625" style="55" bestFit="1" customWidth="1"/>
    <col min="6162" max="6162" width="9.140625" style="55"/>
    <col min="6163" max="6163" width="10.28515625" style="55" bestFit="1" customWidth="1"/>
    <col min="6164" max="6164" width="13.140625" style="55" customWidth="1"/>
    <col min="6165" max="6392" width="9.140625" style="55"/>
    <col min="6393" max="6393" width="5.42578125" style="55" customWidth="1"/>
    <col min="6394" max="6394" width="56.140625" style="55" customWidth="1"/>
    <col min="6395" max="6395" width="8.7109375" style="55" customWidth="1"/>
    <col min="6396" max="6396" width="12.140625" style="55" customWidth="1"/>
    <col min="6397" max="6397" width="8.7109375" style="55" customWidth="1"/>
    <col min="6398" max="6398" width="12.140625" style="55" customWidth="1"/>
    <col min="6399" max="6399" width="8.7109375" style="55" customWidth="1"/>
    <col min="6400" max="6400" width="12.140625" style="55" customWidth="1"/>
    <col min="6401" max="6401" width="8.7109375" style="55" customWidth="1"/>
    <col min="6402" max="6402" width="12.140625" style="55" customWidth="1"/>
    <col min="6403" max="6403" width="8.7109375" style="55" customWidth="1"/>
    <col min="6404" max="6404" width="12.140625" style="55" customWidth="1"/>
    <col min="6405" max="6405" width="8.7109375" style="55" customWidth="1"/>
    <col min="6406" max="6406" width="12.140625" style="55" customWidth="1"/>
    <col min="6407" max="6407" width="8.7109375" style="55" customWidth="1"/>
    <col min="6408" max="6408" width="12.140625" style="55" customWidth="1"/>
    <col min="6409" max="6409" width="8.7109375" style="55" customWidth="1"/>
    <col min="6410" max="6410" width="12.140625" style="55" customWidth="1"/>
    <col min="6411" max="6411" width="8.7109375" style="55" customWidth="1"/>
    <col min="6412" max="6412" width="12.140625" style="55" customWidth="1"/>
    <col min="6413" max="6413" width="8.7109375" style="55" customWidth="1"/>
    <col min="6414" max="6414" width="12.140625" style="55" customWidth="1"/>
    <col min="6415" max="6415" width="8.7109375" style="55" customWidth="1"/>
    <col min="6416" max="6416" width="11.28515625" style="55" customWidth="1"/>
    <col min="6417" max="6417" width="11.28515625" style="55" bestFit="1" customWidth="1"/>
    <col min="6418" max="6418" width="9.140625" style="55"/>
    <col min="6419" max="6419" width="10.28515625" style="55" bestFit="1" customWidth="1"/>
    <col min="6420" max="6420" width="13.140625" style="55" customWidth="1"/>
    <col min="6421" max="6648" width="9.140625" style="55"/>
    <col min="6649" max="6649" width="5.42578125" style="55" customWidth="1"/>
    <col min="6650" max="6650" width="56.140625" style="55" customWidth="1"/>
    <col min="6651" max="6651" width="8.7109375" style="55" customWidth="1"/>
    <col min="6652" max="6652" width="12.140625" style="55" customWidth="1"/>
    <col min="6653" max="6653" width="8.7109375" style="55" customWidth="1"/>
    <col min="6654" max="6654" width="12.140625" style="55" customWidth="1"/>
    <col min="6655" max="6655" width="8.7109375" style="55" customWidth="1"/>
    <col min="6656" max="6656" width="12.140625" style="55" customWidth="1"/>
    <col min="6657" max="6657" width="8.7109375" style="55" customWidth="1"/>
    <col min="6658" max="6658" width="12.140625" style="55" customWidth="1"/>
    <col min="6659" max="6659" width="8.7109375" style="55" customWidth="1"/>
    <col min="6660" max="6660" width="12.140625" style="55" customWidth="1"/>
    <col min="6661" max="6661" width="8.7109375" style="55" customWidth="1"/>
    <col min="6662" max="6662" width="12.140625" style="55" customWidth="1"/>
    <col min="6663" max="6663" width="8.7109375" style="55" customWidth="1"/>
    <col min="6664" max="6664" width="12.140625" style="55" customWidth="1"/>
    <col min="6665" max="6665" width="8.7109375" style="55" customWidth="1"/>
    <col min="6666" max="6666" width="12.140625" style="55" customWidth="1"/>
    <col min="6667" max="6667" width="8.7109375" style="55" customWidth="1"/>
    <col min="6668" max="6668" width="12.140625" style="55" customWidth="1"/>
    <col min="6669" max="6669" width="8.7109375" style="55" customWidth="1"/>
    <col min="6670" max="6670" width="12.140625" style="55" customWidth="1"/>
    <col min="6671" max="6671" width="8.7109375" style="55" customWidth="1"/>
    <col min="6672" max="6672" width="11.28515625" style="55" customWidth="1"/>
    <col min="6673" max="6673" width="11.28515625" style="55" bestFit="1" customWidth="1"/>
    <col min="6674" max="6674" width="9.140625" style="55"/>
    <col min="6675" max="6675" width="10.28515625" style="55" bestFit="1" customWidth="1"/>
    <col min="6676" max="6676" width="13.140625" style="55" customWidth="1"/>
    <col min="6677" max="6904" width="9.140625" style="55"/>
    <col min="6905" max="6905" width="5.42578125" style="55" customWidth="1"/>
    <col min="6906" max="6906" width="56.140625" style="55" customWidth="1"/>
    <col min="6907" max="6907" width="8.7109375" style="55" customWidth="1"/>
    <col min="6908" max="6908" width="12.140625" style="55" customWidth="1"/>
    <col min="6909" max="6909" width="8.7109375" style="55" customWidth="1"/>
    <col min="6910" max="6910" width="12.140625" style="55" customWidth="1"/>
    <col min="6911" max="6911" width="8.7109375" style="55" customWidth="1"/>
    <col min="6912" max="6912" width="12.140625" style="55" customWidth="1"/>
    <col min="6913" max="6913" width="8.7109375" style="55" customWidth="1"/>
    <col min="6914" max="6914" width="12.140625" style="55" customWidth="1"/>
    <col min="6915" max="6915" width="8.7109375" style="55" customWidth="1"/>
    <col min="6916" max="6916" width="12.140625" style="55" customWidth="1"/>
    <col min="6917" max="6917" width="8.7109375" style="55" customWidth="1"/>
    <col min="6918" max="6918" width="12.140625" style="55" customWidth="1"/>
    <col min="6919" max="6919" width="8.7109375" style="55" customWidth="1"/>
    <col min="6920" max="6920" width="12.140625" style="55" customWidth="1"/>
    <col min="6921" max="6921" width="8.7109375" style="55" customWidth="1"/>
    <col min="6922" max="6922" width="12.140625" style="55" customWidth="1"/>
    <col min="6923" max="6923" width="8.7109375" style="55" customWidth="1"/>
    <col min="6924" max="6924" width="12.140625" style="55" customWidth="1"/>
    <col min="6925" max="6925" width="8.7109375" style="55" customWidth="1"/>
    <col min="6926" max="6926" width="12.140625" style="55" customWidth="1"/>
    <col min="6927" max="6927" width="8.7109375" style="55" customWidth="1"/>
    <col min="6928" max="6928" width="11.28515625" style="55" customWidth="1"/>
    <col min="6929" max="6929" width="11.28515625" style="55" bestFit="1" customWidth="1"/>
    <col min="6930" max="6930" width="9.140625" style="55"/>
    <col min="6931" max="6931" width="10.28515625" style="55" bestFit="1" customWidth="1"/>
    <col min="6932" max="6932" width="13.140625" style="55" customWidth="1"/>
    <col min="6933" max="7160" width="9.140625" style="55"/>
    <col min="7161" max="7161" width="5.42578125" style="55" customWidth="1"/>
    <col min="7162" max="7162" width="56.140625" style="55" customWidth="1"/>
    <col min="7163" max="7163" width="8.7109375" style="55" customWidth="1"/>
    <col min="7164" max="7164" width="12.140625" style="55" customWidth="1"/>
    <col min="7165" max="7165" width="8.7109375" style="55" customWidth="1"/>
    <col min="7166" max="7166" width="12.140625" style="55" customWidth="1"/>
    <col min="7167" max="7167" width="8.7109375" style="55" customWidth="1"/>
    <col min="7168" max="7168" width="12.140625" style="55" customWidth="1"/>
    <col min="7169" max="7169" width="8.7109375" style="55" customWidth="1"/>
    <col min="7170" max="7170" width="12.140625" style="55" customWidth="1"/>
    <col min="7171" max="7171" width="8.7109375" style="55" customWidth="1"/>
    <col min="7172" max="7172" width="12.140625" style="55" customWidth="1"/>
    <col min="7173" max="7173" width="8.7109375" style="55" customWidth="1"/>
    <col min="7174" max="7174" width="12.140625" style="55" customWidth="1"/>
    <col min="7175" max="7175" width="8.7109375" style="55" customWidth="1"/>
    <col min="7176" max="7176" width="12.140625" style="55" customWidth="1"/>
    <col min="7177" max="7177" width="8.7109375" style="55" customWidth="1"/>
    <col min="7178" max="7178" width="12.140625" style="55" customWidth="1"/>
    <col min="7179" max="7179" width="8.7109375" style="55" customWidth="1"/>
    <col min="7180" max="7180" width="12.140625" style="55" customWidth="1"/>
    <col min="7181" max="7181" width="8.7109375" style="55" customWidth="1"/>
    <col min="7182" max="7182" width="12.140625" style="55" customWidth="1"/>
    <col min="7183" max="7183" width="8.7109375" style="55" customWidth="1"/>
    <col min="7184" max="7184" width="11.28515625" style="55" customWidth="1"/>
    <col min="7185" max="7185" width="11.28515625" style="55" bestFit="1" customWidth="1"/>
    <col min="7186" max="7186" width="9.140625" style="55"/>
    <col min="7187" max="7187" width="10.28515625" style="55" bestFit="1" customWidth="1"/>
    <col min="7188" max="7188" width="13.140625" style="55" customWidth="1"/>
    <col min="7189" max="7416" width="9.140625" style="55"/>
    <col min="7417" max="7417" width="5.42578125" style="55" customWidth="1"/>
    <col min="7418" max="7418" width="56.140625" style="55" customWidth="1"/>
    <col min="7419" max="7419" width="8.7109375" style="55" customWidth="1"/>
    <col min="7420" max="7420" width="12.140625" style="55" customWidth="1"/>
    <col min="7421" max="7421" width="8.7109375" style="55" customWidth="1"/>
    <col min="7422" max="7422" width="12.140625" style="55" customWidth="1"/>
    <col min="7423" max="7423" width="8.7109375" style="55" customWidth="1"/>
    <col min="7424" max="7424" width="12.140625" style="55" customWidth="1"/>
    <col min="7425" max="7425" width="8.7109375" style="55" customWidth="1"/>
    <col min="7426" max="7426" width="12.140625" style="55" customWidth="1"/>
    <col min="7427" max="7427" width="8.7109375" style="55" customWidth="1"/>
    <col min="7428" max="7428" width="12.140625" style="55" customWidth="1"/>
    <col min="7429" max="7429" width="8.7109375" style="55" customWidth="1"/>
    <col min="7430" max="7430" width="12.140625" style="55" customWidth="1"/>
    <col min="7431" max="7431" width="8.7109375" style="55" customWidth="1"/>
    <col min="7432" max="7432" width="12.140625" style="55" customWidth="1"/>
    <col min="7433" max="7433" width="8.7109375" style="55" customWidth="1"/>
    <col min="7434" max="7434" width="12.140625" style="55" customWidth="1"/>
    <col min="7435" max="7435" width="8.7109375" style="55" customWidth="1"/>
    <col min="7436" max="7436" width="12.140625" style="55" customWidth="1"/>
    <col min="7437" max="7437" width="8.7109375" style="55" customWidth="1"/>
    <col min="7438" max="7438" width="12.140625" style="55" customWidth="1"/>
    <col min="7439" max="7439" width="8.7109375" style="55" customWidth="1"/>
    <col min="7440" max="7440" width="11.28515625" style="55" customWidth="1"/>
    <col min="7441" max="7441" width="11.28515625" style="55" bestFit="1" customWidth="1"/>
    <col min="7442" max="7442" width="9.140625" style="55"/>
    <col min="7443" max="7443" width="10.28515625" style="55" bestFit="1" customWidth="1"/>
    <col min="7444" max="7444" width="13.140625" style="55" customWidth="1"/>
    <col min="7445" max="7672" width="9.140625" style="55"/>
    <col min="7673" max="7673" width="5.42578125" style="55" customWidth="1"/>
    <col min="7674" max="7674" width="56.140625" style="55" customWidth="1"/>
    <col min="7675" max="7675" width="8.7109375" style="55" customWidth="1"/>
    <col min="7676" max="7676" width="12.140625" style="55" customWidth="1"/>
    <col min="7677" max="7677" width="8.7109375" style="55" customWidth="1"/>
    <col min="7678" max="7678" width="12.140625" style="55" customWidth="1"/>
    <col min="7679" max="7679" width="8.7109375" style="55" customWidth="1"/>
    <col min="7680" max="7680" width="12.140625" style="55" customWidth="1"/>
    <col min="7681" max="7681" width="8.7109375" style="55" customWidth="1"/>
    <col min="7682" max="7682" width="12.140625" style="55" customWidth="1"/>
    <col min="7683" max="7683" width="8.7109375" style="55" customWidth="1"/>
    <col min="7684" max="7684" width="12.140625" style="55" customWidth="1"/>
    <col min="7685" max="7685" width="8.7109375" style="55" customWidth="1"/>
    <col min="7686" max="7686" width="12.140625" style="55" customWidth="1"/>
    <col min="7687" max="7687" width="8.7109375" style="55" customWidth="1"/>
    <col min="7688" max="7688" width="12.140625" style="55" customWidth="1"/>
    <col min="7689" max="7689" width="8.7109375" style="55" customWidth="1"/>
    <col min="7690" max="7690" width="12.140625" style="55" customWidth="1"/>
    <col min="7691" max="7691" width="8.7109375" style="55" customWidth="1"/>
    <col min="7692" max="7692" width="12.140625" style="55" customWidth="1"/>
    <col min="7693" max="7693" width="8.7109375" style="55" customWidth="1"/>
    <col min="7694" max="7694" width="12.140625" style="55" customWidth="1"/>
    <col min="7695" max="7695" width="8.7109375" style="55" customWidth="1"/>
    <col min="7696" max="7696" width="11.28515625" style="55" customWidth="1"/>
    <col min="7697" max="7697" width="11.28515625" style="55" bestFit="1" customWidth="1"/>
    <col min="7698" max="7698" width="9.140625" style="55"/>
    <col min="7699" max="7699" width="10.28515625" style="55" bestFit="1" customWidth="1"/>
    <col min="7700" max="7700" width="13.140625" style="55" customWidth="1"/>
    <col min="7701" max="7928" width="9.140625" style="55"/>
    <col min="7929" max="7929" width="5.42578125" style="55" customWidth="1"/>
    <col min="7930" max="7930" width="56.140625" style="55" customWidth="1"/>
    <col min="7931" max="7931" width="8.7109375" style="55" customWidth="1"/>
    <col min="7932" max="7932" width="12.140625" style="55" customWidth="1"/>
    <col min="7933" max="7933" width="8.7109375" style="55" customWidth="1"/>
    <col min="7934" max="7934" width="12.140625" style="55" customWidth="1"/>
    <col min="7935" max="7935" width="8.7109375" style="55" customWidth="1"/>
    <col min="7936" max="7936" width="12.140625" style="55" customWidth="1"/>
    <col min="7937" max="7937" width="8.7109375" style="55" customWidth="1"/>
    <col min="7938" max="7938" width="12.140625" style="55" customWidth="1"/>
    <col min="7939" max="7939" width="8.7109375" style="55" customWidth="1"/>
    <col min="7940" max="7940" width="12.140625" style="55" customWidth="1"/>
    <col min="7941" max="7941" width="8.7109375" style="55" customWidth="1"/>
    <col min="7942" max="7942" width="12.140625" style="55" customWidth="1"/>
    <col min="7943" max="7943" width="8.7109375" style="55" customWidth="1"/>
    <col min="7944" max="7944" width="12.140625" style="55" customWidth="1"/>
    <col min="7945" max="7945" width="8.7109375" style="55" customWidth="1"/>
    <col min="7946" max="7946" width="12.140625" style="55" customWidth="1"/>
    <col min="7947" max="7947" width="8.7109375" style="55" customWidth="1"/>
    <col min="7948" max="7948" width="12.140625" style="55" customWidth="1"/>
    <col min="7949" max="7949" width="8.7109375" style="55" customWidth="1"/>
    <col min="7950" max="7950" width="12.140625" style="55" customWidth="1"/>
    <col min="7951" max="7951" width="8.7109375" style="55" customWidth="1"/>
    <col min="7952" max="7952" width="11.28515625" style="55" customWidth="1"/>
    <col min="7953" max="7953" width="11.28515625" style="55" bestFit="1" customWidth="1"/>
    <col min="7954" max="7954" width="9.140625" style="55"/>
    <col min="7955" max="7955" width="10.28515625" style="55" bestFit="1" customWidth="1"/>
    <col min="7956" max="7956" width="13.140625" style="55" customWidth="1"/>
    <col min="7957" max="8184" width="9.140625" style="55"/>
    <col min="8185" max="8185" width="5.42578125" style="55" customWidth="1"/>
    <col min="8186" max="8186" width="56.140625" style="55" customWidth="1"/>
    <col min="8187" max="8187" width="8.7109375" style="55" customWidth="1"/>
    <col min="8188" max="8188" width="12.140625" style="55" customWidth="1"/>
    <col min="8189" max="8189" width="8.7109375" style="55" customWidth="1"/>
    <col min="8190" max="8190" width="12.140625" style="55" customWidth="1"/>
    <col min="8191" max="8191" width="8.7109375" style="55" customWidth="1"/>
    <col min="8192" max="8192" width="12.140625" style="55" customWidth="1"/>
    <col min="8193" max="8193" width="8.7109375" style="55" customWidth="1"/>
    <col min="8194" max="8194" width="12.140625" style="55" customWidth="1"/>
    <col min="8195" max="8195" width="8.7109375" style="55" customWidth="1"/>
    <col min="8196" max="8196" width="12.140625" style="55" customWidth="1"/>
    <col min="8197" max="8197" width="8.7109375" style="55" customWidth="1"/>
    <col min="8198" max="8198" width="12.140625" style="55" customWidth="1"/>
    <col min="8199" max="8199" width="8.7109375" style="55" customWidth="1"/>
    <col min="8200" max="8200" width="12.140625" style="55" customWidth="1"/>
    <col min="8201" max="8201" width="8.7109375" style="55" customWidth="1"/>
    <col min="8202" max="8202" width="12.140625" style="55" customWidth="1"/>
    <col min="8203" max="8203" width="8.7109375" style="55" customWidth="1"/>
    <col min="8204" max="8204" width="12.140625" style="55" customWidth="1"/>
    <col min="8205" max="8205" width="8.7109375" style="55" customWidth="1"/>
    <col min="8206" max="8206" width="12.140625" style="55" customWidth="1"/>
    <col min="8207" max="8207" width="8.7109375" style="55" customWidth="1"/>
    <col min="8208" max="8208" width="11.28515625" style="55" customWidth="1"/>
    <col min="8209" max="8209" width="11.28515625" style="55" bestFit="1" customWidth="1"/>
    <col min="8210" max="8210" width="9.140625" style="55"/>
    <col min="8211" max="8211" width="10.28515625" style="55" bestFit="1" customWidth="1"/>
    <col min="8212" max="8212" width="13.140625" style="55" customWidth="1"/>
    <col min="8213" max="8440" width="9.140625" style="55"/>
    <col min="8441" max="8441" width="5.42578125" style="55" customWidth="1"/>
    <col min="8442" max="8442" width="56.140625" style="55" customWidth="1"/>
    <col min="8443" max="8443" width="8.7109375" style="55" customWidth="1"/>
    <col min="8444" max="8444" width="12.140625" style="55" customWidth="1"/>
    <col min="8445" max="8445" width="8.7109375" style="55" customWidth="1"/>
    <col min="8446" max="8446" width="12.140625" style="55" customWidth="1"/>
    <col min="8447" max="8447" width="8.7109375" style="55" customWidth="1"/>
    <col min="8448" max="8448" width="12.140625" style="55" customWidth="1"/>
    <col min="8449" max="8449" width="8.7109375" style="55" customWidth="1"/>
    <col min="8450" max="8450" width="12.140625" style="55" customWidth="1"/>
    <col min="8451" max="8451" width="8.7109375" style="55" customWidth="1"/>
    <col min="8452" max="8452" width="12.140625" style="55" customWidth="1"/>
    <col min="8453" max="8453" width="8.7109375" style="55" customWidth="1"/>
    <col min="8454" max="8454" width="12.140625" style="55" customWidth="1"/>
    <col min="8455" max="8455" width="8.7109375" style="55" customWidth="1"/>
    <col min="8456" max="8456" width="12.140625" style="55" customWidth="1"/>
    <col min="8457" max="8457" width="8.7109375" style="55" customWidth="1"/>
    <col min="8458" max="8458" width="12.140625" style="55" customWidth="1"/>
    <col min="8459" max="8459" width="8.7109375" style="55" customWidth="1"/>
    <col min="8460" max="8460" width="12.140625" style="55" customWidth="1"/>
    <col min="8461" max="8461" width="8.7109375" style="55" customWidth="1"/>
    <col min="8462" max="8462" width="12.140625" style="55" customWidth="1"/>
    <col min="8463" max="8463" width="8.7109375" style="55" customWidth="1"/>
    <col min="8464" max="8464" width="11.28515625" style="55" customWidth="1"/>
    <col min="8465" max="8465" width="11.28515625" style="55" bestFit="1" customWidth="1"/>
    <col min="8466" max="8466" width="9.140625" style="55"/>
    <col min="8467" max="8467" width="10.28515625" style="55" bestFit="1" customWidth="1"/>
    <col min="8468" max="8468" width="13.140625" style="55" customWidth="1"/>
    <col min="8469" max="8696" width="9.140625" style="55"/>
    <col min="8697" max="8697" width="5.42578125" style="55" customWidth="1"/>
    <col min="8698" max="8698" width="56.140625" style="55" customWidth="1"/>
    <col min="8699" max="8699" width="8.7109375" style="55" customWidth="1"/>
    <col min="8700" max="8700" width="12.140625" style="55" customWidth="1"/>
    <col min="8701" max="8701" width="8.7109375" style="55" customWidth="1"/>
    <col min="8702" max="8702" width="12.140625" style="55" customWidth="1"/>
    <col min="8703" max="8703" width="8.7109375" style="55" customWidth="1"/>
    <col min="8704" max="8704" width="12.140625" style="55" customWidth="1"/>
    <col min="8705" max="8705" width="8.7109375" style="55" customWidth="1"/>
    <col min="8706" max="8706" width="12.140625" style="55" customWidth="1"/>
    <col min="8707" max="8707" width="8.7109375" style="55" customWidth="1"/>
    <col min="8708" max="8708" width="12.140625" style="55" customWidth="1"/>
    <col min="8709" max="8709" width="8.7109375" style="55" customWidth="1"/>
    <col min="8710" max="8710" width="12.140625" style="55" customWidth="1"/>
    <col min="8711" max="8711" width="8.7109375" style="55" customWidth="1"/>
    <col min="8712" max="8712" width="12.140625" style="55" customWidth="1"/>
    <col min="8713" max="8713" width="8.7109375" style="55" customWidth="1"/>
    <col min="8714" max="8714" width="12.140625" style="55" customWidth="1"/>
    <col min="8715" max="8715" width="8.7109375" style="55" customWidth="1"/>
    <col min="8716" max="8716" width="12.140625" style="55" customWidth="1"/>
    <col min="8717" max="8717" width="8.7109375" style="55" customWidth="1"/>
    <col min="8718" max="8718" width="12.140625" style="55" customWidth="1"/>
    <col min="8719" max="8719" width="8.7109375" style="55" customWidth="1"/>
    <col min="8720" max="8720" width="11.28515625" style="55" customWidth="1"/>
    <col min="8721" max="8721" width="11.28515625" style="55" bestFit="1" customWidth="1"/>
    <col min="8722" max="8722" width="9.140625" style="55"/>
    <col min="8723" max="8723" width="10.28515625" style="55" bestFit="1" customWidth="1"/>
    <col min="8724" max="8724" width="13.140625" style="55" customWidth="1"/>
    <col min="8725" max="8952" width="9.140625" style="55"/>
    <col min="8953" max="8953" width="5.42578125" style="55" customWidth="1"/>
    <col min="8954" max="8954" width="56.140625" style="55" customWidth="1"/>
    <col min="8955" max="8955" width="8.7109375" style="55" customWidth="1"/>
    <col min="8956" max="8956" width="12.140625" style="55" customWidth="1"/>
    <col min="8957" max="8957" width="8.7109375" style="55" customWidth="1"/>
    <col min="8958" max="8958" width="12.140625" style="55" customWidth="1"/>
    <col min="8959" max="8959" width="8.7109375" style="55" customWidth="1"/>
    <col min="8960" max="8960" width="12.140625" style="55" customWidth="1"/>
    <col min="8961" max="8961" width="8.7109375" style="55" customWidth="1"/>
    <col min="8962" max="8962" width="12.140625" style="55" customWidth="1"/>
    <col min="8963" max="8963" width="8.7109375" style="55" customWidth="1"/>
    <col min="8964" max="8964" width="12.140625" style="55" customWidth="1"/>
    <col min="8965" max="8965" width="8.7109375" style="55" customWidth="1"/>
    <col min="8966" max="8966" width="12.140625" style="55" customWidth="1"/>
    <col min="8967" max="8967" width="8.7109375" style="55" customWidth="1"/>
    <col min="8968" max="8968" width="12.140625" style="55" customWidth="1"/>
    <col min="8969" max="8969" width="8.7109375" style="55" customWidth="1"/>
    <col min="8970" max="8970" width="12.140625" style="55" customWidth="1"/>
    <col min="8971" max="8971" width="8.7109375" style="55" customWidth="1"/>
    <col min="8972" max="8972" width="12.140625" style="55" customWidth="1"/>
    <col min="8973" max="8973" width="8.7109375" style="55" customWidth="1"/>
    <col min="8974" max="8974" width="12.140625" style="55" customWidth="1"/>
    <col min="8975" max="8975" width="8.7109375" style="55" customWidth="1"/>
    <col min="8976" max="8976" width="11.28515625" style="55" customWidth="1"/>
    <col min="8977" max="8977" width="11.28515625" style="55" bestFit="1" customWidth="1"/>
    <col min="8978" max="8978" width="9.140625" style="55"/>
    <col min="8979" max="8979" width="10.28515625" style="55" bestFit="1" customWidth="1"/>
    <col min="8980" max="8980" width="13.140625" style="55" customWidth="1"/>
    <col min="8981" max="9208" width="9.140625" style="55"/>
    <col min="9209" max="9209" width="5.42578125" style="55" customWidth="1"/>
    <col min="9210" max="9210" width="56.140625" style="55" customWidth="1"/>
    <col min="9211" max="9211" width="8.7109375" style="55" customWidth="1"/>
    <col min="9212" max="9212" width="12.140625" style="55" customWidth="1"/>
    <col min="9213" max="9213" width="8.7109375" style="55" customWidth="1"/>
    <col min="9214" max="9214" width="12.140625" style="55" customWidth="1"/>
    <col min="9215" max="9215" width="8.7109375" style="55" customWidth="1"/>
    <col min="9216" max="9216" width="12.140625" style="55" customWidth="1"/>
    <col min="9217" max="9217" width="8.7109375" style="55" customWidth="1"/>
    <col min="9218" max="9218" width="12.140625" style="55" customWidth="1"/>
    <col min="9219" max="9219" width="8.7109375" style="55" customWidth="1"/>
    <col min="9220" max="9220" width="12.140625" style="55" customWidth="1"/>
    <col min="9221" max="9221" width="8.7109375" style="55" customWidth="1"/>
    <col min="9222" max="9222" width="12.140625" style="55" customWidth="1"/>
    <col min="9223" max="9223" width="8.7109375" style="55" customWidth="1"/>
    <col min="9224" max="9224" width="12.140625" style="55" customWidth="1"/>
    <col min="9225" max="9225" width="8.7109375" style="55" customWidth="1"/>
    <col min="9226" max="9226" width="12.140625" style="55" customWidth="1"/>
    <col min="9227" max="9227" width="8.7109375" style="55" customWidth="1"/>
    <col min="9228" max="9228" width="12.140625" style="55" customWidth="1"/>
    <col min="9229" max="9229" width="8.7109375" style="55" customWidth="1"/>
    <col min="9230" max="9230" width="12.140625" style="55" customWidth="1"/>
    <col min="9231" max="9231" width="8.7109375" style="55" customWidth="1"/>
    <col min="9232" max="9232" width="11.28515625" style="55" customWidth="1"/>
    <col min="9233" max="9233" width="11.28515625" style="55" bestFit="1" customWidth="1"/>
    <col min="9234" max="9234" width="9.140625" style="55"/>
    <col min="9235" max="9235" width="10.28515625" style="55" bestFit="1" customWidth="1"/>
    <col min="9236" max="9236" width="13.140625" style="55" customWidth="1"/>
    <col min="9237" max="9464" width="9.140625" style="55"/>
    <col min="9465" max="9465" width="5.42578125" style="55" customWidth="1"/>
    <col min="9466" max="9466" width="56.140625" style="55" customWidth="1"/>
    <col min="9467" max="9467" width="8.7109375" style="55" customWidth="1"/>
    <col min="9468" max="9468" width="12.140625" style="55" customWidth="1"/>
    <col min="9469" max="9469" width="8.7109375" style="55" customWidth="1"/>
    <col min="9470" max="9470" width="12.140625" style="55" customWidth="1"/>
    <col min="9471" max="9471" width="8.7109375" style="55" customWidth="1"/>
    <col min="9472" max="9472" width="12.140625" style="55" customWidth="1"/>
    <col min="9473" max="9473" width="8.7109375" style="55" customWidth="1"/>
    <col min="9474" max="9474" width="12.140625" style="55" customWidth="1"/>
    <col min="9475" max="9475" width="8.7109375" style="55" customWidth="1"/>
    <col min="9476" max="9476" width="12.140625" style="55" customWidth="1"/>
    <col min="9477" max="9477" width="8.7109375" style="55" customWidth="1"/>
    <col min="9478" max="9478" width="12.140625" style="55" customWidth="1"/>
    <col min="9479" max="9479" width="8.7109375" style="55" customWidth="1"/>
    <col min="9480" max="9480" width="12.140625" style="55" customWidth="1"/>
    <col min="9481" max="9481" width="8.7109375" style="55" customWidth="1"/>
    <col min="9482" max="9482" width="12.140625" style="55" customWidth="1"/>
    <col min="9483" max="9483" width="8.7109375" style="55" customWidth="1"/>
    <col min="9484" max="9484" width="12.140625" style="55" customWidth="1"/>
    <col min="9485" max="9485" width="8.7109375" style="55" customWidth="1"/>
    <col min="9486" max="9486" width="12.140625" style="55" customWidth="1"/>
    <col min="9487" max="9487" width="8.7109375" style="55" customWidth="1"/>
    <col min="9488" max="9488" width="11.28515625" style="55" customWidth="1"/>
    <col min="9489" max="9489" width="11.28515625" style="55" bestFit="1" customWidth="1"/>
    <col min="9490" max="9490" width="9.140625" style="55"/>
    <col min="9491" max="9491" width="10.28515625" style="55" bestFit="1" customWidth="1"/>
    <col min="9492" max="9492" width="13.140625" style="55" customWidth="1"/>
    <col min="9493" max="9720" width="9.140625" style="55"/>
    <col min="9721" max="9721" width="5.42578125" style="55" customWidth="1"/>
    <col min="9722" max="9722" width="56.140625" style="55" customWidth="1"/>
    <col min="9723" max="9723" width="8.7109375" style="55" customWidth="1"/>
    <col min="9724" max="9724" width="12.140625" style="55" customWidth="1"/>
    <col min="9725" max="9725" width="8.7109375" style="55" customWidth="1"/>
    <col min="9726" max="9726" width="12.140625" style="55" customWidth="1"/>
    <col min="9727" max="9727" width="8.7109375" style="55" customWidth="1"/>
    <col min="9728" max="9728" width="12.140625" style="55" customWidth="1"/>
    <col min="9729" max="9729" width="8.7109375" style="55" customWidth="1"/>
    <col min="9730" max="9730" width="12.140625" style="55" customWidth="1"/>
    <col min="9731" max="9731" width="8.7109375" style="55" customWidth="1"/>
    <col min="9732" max="9732" width="12.140625" style="55" customWidth="1"/>
    <col min="9733" max="9733" width="8.7109375" style="55" customWidth="1"/>
    <col min="9734" max="9734" width="12.140625" style="55" customWidth="1"/>
    <col min="9735" max="9735" width="8.7109375" style="55" customWidth="1"/>
    <col min="9736" max="9736" width="12.140625" style="55" customWidth="1"/>
    <col min="9737" max="9737" width="8.7109375" style="55" customWidth="1"/>
    <col min="9738" max="9738" width="12.140625" style="55" customWidth="1"/>
    <col min="9739" max="9739" width="8.7109375" style="55" customWidth="1"/>
    <col min="9740" max="9740" width="12.140625" style="55" customWidth="1"/>
    <col min="9741" max="9741" width="8.7109375" style="55" customWidth="1"/>
    <col min="9742" max="9742" width="12.140625" style="55" customWidth="1"/>
    <col min="9743" max="9743" width="8.7109375" style="55" customWidth="1"/>
    <col min="9744" max="9744" width="11.28515625" style="55" customWidth="1"/>
    <col min="9745" max="9745" width="11.28515625" style="55" bestFit="1" customWidth="1"/>
    <col min="9746" max="9746" width="9.140625" style="55"/>
    <col min="9747" max="9747" width="10.28515625" style="55" bestFit="1" customWidth="1"/>
    <col min="9748" max="9748" width="13.140625" style="55" customWidth="1"/>
    <col min="9749" max="9976" width="9.140625" style="55"/>
    <col min="9977" max="9977" width="5.42578125" style="55" customWidth="1"/>
    <col min="9978" max="9978" width="56.140625" style="55" customWidth="1"/>
    <col min="9979" max="9979" width="8.7109375" style="55" customWidth="1"/>
    <col min="9980" max="9980" width="12.140625" style="55" customWidth="1"/>
    <col min="9981" max="9981" width="8.7109375" style="55" customWidth="1"/>
    <col min="9982" max="9982" width="12.140625" style="55" customWidth="1"/>
    <col min="9983" max="9983" width="8.7109375" style="55" customWidth="1"/>
    <col min="9984" max="9984" width="12.140625" style="55" customWidth="1"/>
    <col min="9985" max="9985" width="8.7109375" style="55" customWidth="1"/>
    <col min="9986" max="9986" width="12.140625" style="55" customWidth="1"/>
    <col min="9987" max="9987" width="8.7109375" style="55" customWidth="1"/>
    <col min="9988" max="9988" width="12.140625" style="55" customWidth="1"/>
    <col min="9989" max="9989" width="8.7109375" style="55" customWidth="1"/>
    <col min="9990" max="9990" width="12.140625" style="55" customWidth="1"/>
    <col min="9991" max="9991" width="8.7109375" style="55" customWidth="1"/>
    <col min="9992" max="9992" width="12.140625" style="55" customWidth="1"/>
    <col min="9993" max="9993" width="8.7109375" style="55" customWidth="1"/>
    <col min="9994" max="9994" width="12.140625" style="55" customWidth="1"/>
    <col min="9995" max="9995" width="8.7109375" style="55" customWidth="1"/>
    <col min="9996" max="9996" width="12.140625" style="55" customWidth="1"/>
    <col min="9997" max="9997" width="8.7109375" style="55" customWidth="1"/>
    <col min="9998" max="9998" width="12.140625" style="55" customWidth="1"/>
    <col min="9999" max="9999" width="8.7109375" style="55" customWidth="1"/>
    <col min="10000" max="10000" width="11.28515625" style="55" customWidth="1"/>
    <col min="10001" max="10001" width="11.28515625" style="55" bestFit="1" customWidth="1"/>
    <col min="10002" max="10002" width="9.140625" style="55"/>
    <col min="10003" max="10003" width="10.28515625" style="55" bestFit="1" customWidth="1"/>
    <col min="10004" max="10004" width="13.140625" style="55" customWidth="1"/>
    <col min="10005" max="10232" width="9.140625" style="55"/>
    <col min="10233" max="10233" width="5.42578125" style="55" customWidth="1"/>
    <col min="10234" max="10234" width="56.140625" style="55" customWidth="1"/>
    <col min="10235" max="10235" width="8.7109375" style="55" customWidth="1"/>
    <col min="10236" max="10236" width="12.140625" style="55" customWidth="1"/>
    <col min="10237" max="10237" width="8.7109375" style="55" customWidth="1"/>
    <col min="10238" max="10238" width="12.140625" style="55" customWidth="1"/>
    <col min="10239" max="10239" width="8.7109375" style="55" customWidth="1"/>
    <col min="10240" max="10240" width="12.140625" style="55" customWidth="1"/>
    <col min="10241" max="10241" width="8.7109375" style="55" customWidth="1"/>
    <col min="10242" max="10242" width="12.140625" style="55" customWidth="1"/>
    <col min="10243" max="10243" width="8.7109375" style="55" customWidth="1"/>
    <col min="10244" max="10244" width="12.140625" style="55" customWidth="1"/>
    <col min="10245" max="10245" width="8.7109375" style="55" customWidth="1"/>
    <col min="10246" max="10246" width="12.140625" style="55" customWidth="1"/>
    <col min="10247" max="10247" width="8.7109375" style="55" customWidth="1"/>
    <col min="10248" max="10248" width="12.140625" style="55" customWidth="1"/>
    <col min="10249" max="10249" width="8.7109375" style="55" customWidth="1"/>
    <col min="10250" max="10250" width="12.140625" style="55" customWidth="1"/>
    <col min="10251" max="10251" width="8.7109375" style="55" customWidth="1"/>
    <col min="10252" max="10252" width="12.140625" style="55" customWidth="1"/>
    <col min="10253" max="10253" width="8.7109375" style="55" customWidth="1"/>
    <col min="10254" max="10254" width="12.140625" style="55" customWidth="1"/>
    <col min="10255" max="10255" width="8.7109375" style="55" customWidth="1"/>
    <col min="10256" max="10256" width="11.28515625" style="55" customWidth="1"/>
    <col min="10257" max="10257" width="11.28515625" style="55" bestFit="1" customWidth="1"/>
    <col min="10258" max="10258" width="9.140625" style="55"/>
    <col min="10259" max="10259" width="10.28515625" style="55" bestFit="1" customWidth="1"/>
    <col min="10260" max="10260" width="13.140625" style="55" customWidth="1"/>
    <col min="10261" max="10488" width="9.140625" style="55"/>
    <col min="10489" max="10489" width="5.42578125" style="55" customWidth="1"/>
    <col min="10490" max="10490" width="56.140625" style="55" customWidth="1"/>
    <col min="10491" max="10491" width="8.7109375" style="55" customWidth="1"/>
    <col min="10492" max="10492" width="12.140625" style="55" customWidth="1"/>
    <col min="10493" max="10493" width="8.7109375" style="55" customWidth="1"/>
    <col min="10494" max="10494" width="12.140625" style="55" customWidth="1"/>
    <col min="10495" max="10495" width="8.7109375" style="55" customWidth="1"/>
    <col min="10496" max="10496" width="12.140625" style="55" customWidth="1"/>
    <col min="10497" max="10497" width="8.7109375" style="55" customWidth="1"/>
    <col min="10498" max="10498" width="12.140625" style="55" customWidth="1"/>
    <col min="10499" max="10499" width="8.7109375" style="55" customWidth="1"/>
    <col min="10500" max="10500" width="12.140625" style="55" customWidth="1"/>
    <col min="10501" max="10501" width="8.7109375" style="55" customWidth="1"/>
    <col min="10502" max="10502" width="12.140625" style="55" customWidth="1"/>
    <col min="10503" max="10503" width="8.7109375" style="55" customWidth="1"/>
    <col min="10504" max="10504" width="12.140625" style="55" customWidth="1"/>
    <col min="10505" max="10505" width="8.7109375" style="55" customWidth="1"/>
    <col min="10506" max="10506" width="12.140625" style="55" customWidth="1"/>
    <col min="10507" max="10507" width="8.7109375" style="55" customWidth="1"/>
    <col min="10508" max="10508" width="12.140625" style="55" customWidth="1"/>
    <col min="10509" max="10509" width="8.7109375" style="55" customWidth="1"/>
    <col min="10510" max="10510" width="12.140625" style="55" customWidth="1"/>
    <col min="10511" max="10511" width="8.7109375" style="55" customWidth="1"/>
    <col min="10512" max="10512" width="11.28515625" style="55" customWidth="1"/>
    <col min="10513" max="10513" width="11.28515625" style="55" bestFit="1" customWidth="1"/>
    <col min="10514" max="10514" width="9.140625" style="55"/>
    <col min="10515" max="10515" width="10.28515625" style="55" bestFit="1" customWidth="1"/>
    <col min="10516" max="10516" width="13.140625" style="55" customWidth="1"/>
    <col min="10517" max="10744" width="9.140625" style="55"/>
    <col min="10745" max="10745" width="5.42578125" style="55" customWidth="1"/>
    <col min="10746" max="10746" width="56.140625" style="55" customWidth="1"/>
    <col min="10747" max="10747" width="8.7109375" style="55" customWidth="1"/>
    <col min="10748" max="10748" width="12.140625" style="55" customWidth="1"/>
    <col min="10749" max="10749" width="8.7109375" style="55" customWidth="1"/>
    <col min="10750" max="10750" width="12.140625" style="55" customWidth="1"/>
    <col min="10751" max="10751" width="8.7109375" style="55" customWidth="1"/>
    <col min="10752" max="10752" width="12.140625" style="55" customWidth="1"/>
    <col min="10753" max="10753" width="8.7109375" style="55" customWidth="1"/>
    <col min="10754" max="10754" width="12.140625" style="55" customWidth="1"/>
    <col min="10755" max="10755" width="8.7109375" style="55" customWidth="1"/>
    <col min="10756" max="10756" width="12.140625" style="55" customWidth="1"/>
    <col min="10757" max="10757" width="8.7109375" style="55" customWidth="1"/>
    <col min="10758" max="10758" width="12.140625" style="55" customWidth="1"/>
    <col min="10759" max="10759" width="8.7109375" style="55" customWidth="1"/>
    <col min="10760" max="10760" width="12.140625" style="55" customWidth="1"/>
    <col min="10761" max="10761" width="8.7109375" style="55" customWidth="1"/>
    <col min="10762" max="10762" width="12.140625" style="55" customWidth="1"/>
    <col min="10763" max="10763" width="8.7109375" style="55" customWidth="1"/>
    <col min="10764" max="10764" width="12.140625" style="55" customWidth="1"/>
    <col min="10765" max="10765" width="8.7109375" style="55" customWidth="1"/>
    <col min="10766" max="10766" width="12.140625" style="55" customWidth="1"/>
    <col min="10767" max="10767" width="8.7109375" style="55" customWidth="1"/>
    <col min="10768" max="10768" width="11.28515625" style="55" customWidth="1"/>
    <col min="10769" max="10769" width="11.28515625" style="55" bestFit="1" customWidth="1"/>
    <col min="10770" max="10770" width="9.140625" style="55"/>
    <col min="10771" max="10771" width="10.28515625" style="55" bestFit="1" customWidth="1"/>
    <col min="10772" max="10772" width="13.140625" style="55" customWidth="1"/>
    <col min="10773" max="11000" width="9.140625" style="55"/>
    <col min="11001" max="11001" width="5.42578125" style="55" customWidth="1"/>
    <col min="11002" max="11002" width="56.140625" style="55" customWidth="1"/>
    <col min="11003" max="11003" width="8.7109375" style="55" customWidth="1"/>
    <col min="11004" max="11004" width="12.140625" style="55" customWidth="1"/>
    <col min="11005" max="11005" width="8.7109375" style="55" customWidth="1"/>
    <col min="11006" max="11006" width="12.140625" style="55" customWidth="1"/>
    <col min="11007" max="11007" width="8.7109375" style="55" customWidth="1"/>
    <col min="11008" max="11008" width="12.140625" style="55" customWidth="1"/>
    <col min="11009" max="11009" width="8.7109375" style="55" customWidth="1"/>
    <col min="11010" max="11010" width="12.140625" style="55" customWidth="1"/>
    <col min="11011" max="11011" width="8.7109375" style="55" customWidth="1"/>
    <col min="11012" max="11012" width="12.140625" style="55" customWidth="1"/>
    <col min="11013" max="11013" width="8.7109375" style="55" customWidth="1"/>
    <col min="11014" max="11014" width="12.140625" style="55" customWidth="1"/>
    <col min="11015" max="11015" width="8.7109375" style="55" customWidth="1"/>
    <col min="11016" max="11016" width="12.140625" style="55" customWidth="1"/>
    <col min="11017" max="11017" width="8.7109375" style="55" customWidth="1"/>
    <col min="11018" max="11018" width="12.140625" style="55" customWidth="1"/>
    <col min="11019" max="11019" width="8.7109375" style="55" customWidth="1"/>
    <col min="11020" max="11020" width="12.140625" style="55" customWidth="1"/>
    <col min="11021" max="11021" width="8.7109375" style="55" customWidth="1"/>
    <col min="11022" max="11022" width="12.140625" style="55" customWidth="1"/>
    <col min="11023" max="11023" width="8.7109375" style="55" customWidth="1"/>
    <col min="11024" max="11024" width="11.28515625" style="55" customWidth="1"/>
    <col min="11025" max="11025" width="11.28515625" style="55" bestFit="1" customWidth="1"/>
    <col min="11026" max="11026" width="9.140625" style="55"/>
    <col min="11027" max="11027" width="10.28515625" style="55" bestFit="1" customWidth="1"/>
    <col min="11028" max="11028" width="13.140625" style="55" customWidth="1"/>
    <col min="11029" max="11256" width="9.140625" style="55"/>
    <col min="11257" max="11257" width="5.42578125" style="55" customWidth="1"/>
    <col min="11258" max="11258" width="56.140625" style="55" customWidth="1"/>
    <col min="11259" max="11259" width="8.7109375" style="55" customWidth="1"/>
    <col min="11260" max="11260" width="12.140625" style="55" customWidth="1"/>
    <col min="11261" max="11261" width="8.7109375" style="55" customWidth="1"/>
    <col min="11262" max="11262" width="12.140625" style="55" customWidth="1"/>
    <col min="11263" max="11263" width="8.7109375" style="55" customWidth="1"/>
    <col min="11264" max="11264" width="12.140625" style="55" customWidth="1"/>
    <col min="11265" max="11265" width="8.7109375" style="55" customWidth="1"/>
    <col min="11266" max="11266" width="12.140625" style="55" customWidth="1"/>
    <col min="11267" max="11267" width="8.7109375" style="55" customWidth="1"/>
    <col min="11268" max="11268" width="12.140625" style="55" customWidth="1"/>
    <col min="11269" max="11269" width="8.7109375" style="55" customWidth="1"/>
    <col min="11270" max="11270" width="12.140625" style="55" customWidth="1"/>
    <col min="11271" max="11271" width="8.7109375" style="55" customWidth="1"/>
    <col min="11272" max="11272" width="12.140625" style="55" customWidth="1"/>
    <col min="11273" max="11273" width="8.7109375" style="55" customWidth="1"/>
    <col min="11274" max="11274" width="12.140625" style="55" customWidth="1"/>
    <col min="11275" max="11275" width="8.7109375" style="55" customWidth="1"/>
    <col min="11276" max="11276" width="12.140625" style="55" customWidth="1"/>
    <col min="11277" max="11277" width="8.7109375" style="55" customWidth="1"/>
    <col min="11278" max="11278" width="12.140625" style="55" customWidth="1"/>
    <col min="11279" max="11279" width="8.7109375" style="55" customWidth="1"/>
    <col min="11280" max="11280" width="11.28515625" style="55" customWidth="1"/>
    <col min="11281" max="11281" width="11.28515625" style="55" bestFit="1" customWidth="1"/>
    <col min="11282" max="11282" width="9.140625" style="55"/>
    <col min="11283" max="11283" width="10.28515625" style="55" bestFit="1" customWidth="1"/>
    <col min="11284" max="11284" width="13.140625" style="55" customWidth="1"/>
    <col min="11285" max="11512" width="9.140625" style="55"/>
    <col min="11513" max="11513" width="5.42578125" style="55" customWidth="1"/>
    <col min="11514" max="11514" width="56.140625" style="55" customWidth="1"/>
    <col min="11515" max="11515" width="8.7109375" style="55" customWidth="1"/>
    <col min="11516" max="11516" width="12.140625" style="55" customWidth="1"/>
    <col min="11517" max="11517" width="8.7109375" style="55" customWidth="1"/>
    <col min="11518" max="11518" width="12.140625" style="55" customWidth="1"/>
    <col min="11519" max="11519" width="8.7109375" style="55" customWidth="1"/>
    <col min="11520" max="11520" width="12.140625" style="55" customWidth="1"/>
    <col min="11521" max="11521" width="8.7109375" style="55" customWidth="1"/>
    <col min="11522" max="11522" width="12.140625" style="55" customWidth="1"/>
    <col min="11523" max="11523" width="8.7109375" style="55" customWidth="1"/>
    <col min="11524" max="11524" width="12.140625" style="55" customWidth="1"/>
    <col min="11525" max="11525" width="8.7109375" style="55" customWidth="1"/>
    <col min="11526" max="11526" width="12.140625" style="55" customWidth="1"/>
    <col min="11527" max="11527" width="8.7109375" style="55" customWidth="1"/>
    <col min="11528" max="11528" width="12.140625" style="55" customWidth="1"/>
    <col min="11529" max="11529" width="8.7109375" style="55" customWidth="1"/>
    <col min="11530" max="11530" width="12.140625" style="55" customWidth="1"/>
    <col min="11531" max="11531" width="8.7109375" style="55" customWidth="1"/>
    <col min="11532" max="11532" width="12.140625" style="55" customWidth="1"/>
    <col min="11533" max="11533" width="8.7109375" style="55" customWidth="1"/>
    <col min="11534" max="11534" width="12.140625" style="55" customWidth="1"/>
    <col min="11535" max="11535" width="8.7109375" style="55" customWidth="1"/>
    <col min="11536" max="11536" width="11.28515625" style="55" customWidth="1"/>
    <col min="11537" max="11537" width="11.28515625" style="55" bestFit="1" customWidth="1"/>
    <col min="11538" max="11538" width="9.140625" style="55"/>
    <col min="11539" max="11539" width="10.28515625" style="55" bestFit="1" customWidth="1"/>
    <col min="11540" max="11540" width="13.140625" style="55" customWidth="1"/>
    <col min="11541" max="11768" width="9.140625" style="55"/>
    <col min="11769" max="11769" width="5.42578125" style="55" customWidth="1"/>
    <col min="11770" max="11770" width="56.140625" style="55" customWidth="1"/>
    <col min="11771" max="11771" width="8.7109375" style="55" customWidth="1"/>
    <col min="11772" max="11772" width="12.140625" style="55" customWidth="1"/>
    <col min="11773" max="11773" width="8.7109375" style="55" customWidth="1"/>
    <col min="11774" max="11774" width="12.140625" style="55" customWidth="1"/>
    <col min="11775" max="11775" width="8.7109375" style="55" customWidth="1"/>
    <col min="11776" max="11776" width="12.140625" style="55" customWidth="1"/>
    <col min="11777" max="11777" width="8.7109375" style="55" customWidth="1"/>
    <col min="11778" max="11778" width="12.140625" style="55" customWidth="1"/>
    <col min="11779" max="11779" width="8.7109375" style="55" customWidth="1"/>
    <col min="11780" max="11780" width="12.140625" style="55" customWidth="1"/>
    <col min="11781" max="11781" width="8.7109375" style="55" customWidth="1"/>
    <col min="11782" max="11782" width="12.140625" style="55" customWidth="1"/>
    <col min="11783" max="11783" width="8.7109375" style="55" customWidth="1"/>
    <col min="11784" max="11784" width="12.140625" style="55" customWidth="1"/>
    <col min="11785" max="11785" width="8.7109375" style="55" customWidth="1"/>
    <col min="11786" max="11786" width="12.140625" style="55" customWidth="1"/>
    <col min="11787" max="11787" width="8.7109375" style="55" customWidth="1"/>
    <col min="11788" max="11788" width="12.140625" style="55" customWidth="1"/>
    <col min="11789" max="11789" width="8.7109375" style="55" customWidth="1"/>
    <col min="11790" max="11790" width="12.140625" style="55" customWidth="1"/>
    <col min="11791" max="11791" width="8.7109375" style="55" customWidth="1"/>
    <col min="11792" max="11792" width="11.28515625" style="55" customWidth="1"/>
    <col min="11793" max="11793" width="11.28515625" style="55" bestFit="1" customWidth="1"/>
    <col min="11794" max="11794" width="9.140625" style="55"/>
    <col min="11795" max="11795" width="10.28515625" style="55" bestFit="1" customWidth="1"/>
    <col min="11796" max="11796" width="13.140625" style="55" customWidth="1"/>
    <col min="11797" max="12024" width="9.140625" style="55"/>
    <col min="12025" max="12025" width="5.42578125" style="55" customWidth="1"/>
    <col min="12026" max="12026" width="56.140625" style="55" customWidth="1"/>
    <col min="12027" max="12027" width="8.7109375" style="55" customWidth="1"/>
    <col min="12028" max="12028" width="12.140625" style="55" customWidth="1"/>
    <col min="12029" max="12029" width="8.7109375" style="55" customWidth="1"/>
    <col min="12030" max="12030" width="12.140625" style="55" customWidth="1"/>
    <col min="12031" max="12031" width="8.7109375" style="55" customWidth="1"/>
    <col min="12032" max="12032" width="12.140625" style="55" customWidth="1"/>
    <col min="12033" max="12033" width="8.7109375" style="55" customWidth="1"/>
    <col min="12034" max="12034" width="12.140625" style="55" customWidth="1"/>
    <col min="12035" max="12035" width="8.7109375" style="55" customWidth="1"/>
    <col min="12036" max="12036" width="12.140625" style="55" customWidth="1"/>
    <col min="12037" max="12037" width="8.7109375" style="55" customWidth="1"/>
    <col min="12038" max="12038" width="12.140625" style="55" customWidth="1"/>
    <col min="12039" max="12039" width="8.7109375" style="55" customWidth="1"/>
    <col min="12040" max="12040" width="12.140625" style="55" customWidth="1"/>
    <col min="12041" max="12041" width="8.7109375" style="55" customWidth="1"/>
    <col min="12042" max="12042" width="12.140625" style="55" customWidth="1"/>
    <col min="12043" max="12043" width="8.7109375" style="55" customWidth="1"/>
    <col min="12044" max="12044" width="12.140625" style="55" customWidth="1"/>
    <col min="12045" max="12045" width="8.7109375" style="55" customWidth="1"/>
    <col min="12046" max="12046" width="12.140625" style="55" customWidth="1"/>
    <col min="12047" max="12047" width="8.7109375" style="55" customWidth="1"/>
    <col min="12048" max="12048" width="11.28515625" style="55" customWidth="1"/>
    <col min="12049" max="12049" width="11.28515625" style="55" bestFit="1" customWidth="1"/>
    <col min="12050" max="12050" width="9.140625" style="55"/>
    <col min="12051" max="12051" width="10.28515625" style="55" bestFit="1" customWidth="1"/>
    <col min="12052" max="12052" width="13.140625" style="55" customWidth="1"/>
    <col min="12053" max="12280" width="9.140625" style="55"/>
    <col min="12281" max="12281" width="5.42578125" style="55" customWidth="1"/>
    <col min="12282" max="12282" width="56.140625" style="55" customWidth="1"/>
    <col min="12283" max="12283" width="8.7109375" style="55" customWidth="1"/>
    <col min="12284" max="12284" width="12.140625" style="55" customWidth="1"/>
    <col min="12285" max="12285" width="8.7109375" style="55" customWidth="1"/>
    <col min="12286" max="12286" width="12.140625" style="55" customWidth="1"/>
    <col min="12287" max="12287" width="8.7109375" style="55" customWidth="1"/>
    <col min="12288" max="12288" width="12.140625" style="55" customWidth="1"/>
    <col min="12289" max="12289" width="8.7109375" style="55" customWidth="1"/>
    <col min="12290" max="12290" width="12.140625" style="55" customWidth="1"/>
    <col min="12291" max="12291" width="8.7109375" style="55" customWidth="1"/>
    <col min="12292" max="12292" width="12.140625" style="55" customWidth="1"/>
    <col min="12293" max="12293" width="8.7109375" style="55" customWidth="1"/>
    <col min="12294" max="12294" width="12.140625" style="55" customWidth="1"/>
    <col min="12295" max="12295" width="8.7109375" style="55" customWidth="1"/>
    <col min="12296" max="12296" width="12.140625" style="55" customWidth="1"/>
    <col min="12297" max="12297" width="8.7109375" style="55" customWidth="1"/>
    <col min="12298" max="12298" width="12.140625" style="55" customWidth="1"/>
    <col min="12299" max="12299" width="8.7109375" style="55" customWidth="1"/>
    <col min="12300" max="12300" width="12.140625" style="55" customWidth="1"/>
    <col min="12301" max="12301" width="8.7109375" style="55" customWidth="1"/>
    <col min="12302" max="12302" width="12.140625" style="55" customWidth="1"/>
    <col min="12303" max="12303" width="8.7109375" style="55" customWidth="1"/>
    <col min="12304" max="12304" width="11.28515625" style="55" customWidth="1"/>
    <col min="12305" max="12305" width="11.28515625" style="55" bestFit="1" customWidth="1"/>
    <col min="12306" max="12306" width="9.140625" style="55"/>
    <col min="12307" max="12307" width="10.28515625" style="55" bestFit="1" customWidth="1"/>
    <col min="12308" max="12308" width="13.140625" style="55" customWidth="1"/>
    <col min="12309" max="12536" width="9.140625" style="55"/>
    <col min="12537" max="12537" width="5.42578125" style="55" customWidth="1"/>
    <col min="12538" max="12538" width="56.140625" style="55" customWidth="1"/>
    <col min="12539" max="12539" width="8.7109375" style="55" customWidth="1"/>
    <col min="12540" max="12540" width="12.140625" style="55" customWidth="1"/>
    <col min="12541" max="12541" width="8.7109375" style="55" customWidth="1"/>
    <col min="12542" max="12542" width="12.140625" style="55" customWidth="1"/>
    <col min="12543" max="12543" width="8.7109375" style="55" customWidth="1"/>
    <col min="12544" max="12544" width="12.140625" style="55" customWidth="1"/>
    <col min="12545" max="12545" width="8.7109375" style="55" customWidth="1"/>
    <col min="12546" max="12546" width="12.140625" style="55" customWidth="1"/>
    <col min="12547" max="12547" width="8.7109375" style="55" customWidth="1"/>
    <col min="12548" max="12548" width="12.140625" style="55" customWidth="1"/>
    <col min="12549" max="12549" width="8.7109375" style="55" customWidth="1"/>
    <col min="12550" max="12550" width="12.140625" style="55" customWidth="1"/>
    <col min="12551" max="12551" width="8.7109375" style="55" customWidth="1"/>
    <col min="12552" max="12552" width="12.140625" style="55" customWidth="1"/>
    <col min="12553" max="12553" width="8.7109375" style="55" customWidth="1"/>
    <col min="12554" max="12554" width="12.140625" style="55" customWidth="1"/>
    <col min="12555" max="12555" width="8.7109375" style="55" customWidth="1"/>
    <col min="12556" max="12556" width="12.140625" style="55" customWidth="1"/>
    <col min="12557" max="12557" width="8.7109375" style="55" customWidth="1"/>
    <col min="12558" max="12558" width="12.140625" style="55" customWidth="1"/>
    <col min="12559" max="12559" width="8.7109375" style="55" customWidth="1"/>
    <col min="12560" max="12560" width="11.28515625" style="55" customWidth="1"/>
    <col min="12561" max="12561" width="11.28515625" style="55" bestFit="1" customWidth="1"/>
    <col min="12562" max="12562" width="9.140625" style="55"/>
    <col min="12563" max="12563" width="10.28515625" style="55" bestFit="1" customWidth="1"/>
    <col min="12564" max="12564" width="13.140625" style="55" customWidth="1"/>
    <col min="12565" max="12792" width="9.140625" style="55"/>
    <col min="12793" max="12793" width="5.42578125" style="55" customWidth="1"/>
    <col min="12794" max="12794" width="56.140625" style="55" customWidth="1"/>
    <col min="12795" max="12795" width="8.7109375" style="55" customWidth="1"/>
    <col min="12796" max="12796" width="12.140625" style="55" customWidth="1"/>
    <col min="12797" max="12797" width="8.7109375" style="55" customWidth="1"/>
    <col min="12798" max="12798" width="12.140625" style="55" customWidth="1"/>
    <col min="12799" max="12799" width="8.7109375" style="55" customWidth="1"/>
    <col min="12800" max="12800" width="12.140625" style="55" customWidth="1"/>
    <col min="12801" max="12801" width="8.7109375" style="55" customWidth="1"/>
    <col min="12802" max="12802" width="12.140625" style="55" customWidth="1"/>
    <col min="12803" max="12803" width="8.7109375" style="55" customWidth="1"/>
    <col min="12804" max="12804" width="12.140625" style="55" customWidth="1"/>
    <col min="12805" max="12805" width="8.7109375" style="55" customWidth="1"/>
    <col min="12806" max="12806" width="12.140625" style="55" customWidth="1"/>
    <col min="12807" max="12807" width="8.7109375" style="55" customWidth="1"/>
    <col min="12808" max="12808" width="12.140625" style="55" customWidth="1"/>
    <col min="12809" max="12809" width="8.7109375" style="55" customWidth="1"/>
    <col min="12810" max="12810" width="12.140625" style="55" customWidth="1"/>
    <col min="12811" max="12811" width="8.7109375" style="55" customWidth="1"/>
    <col min="12812" max="12812" width="12.140625" style="55" customWidth="1"/>
    <col min="12813" max="12813" width="8.7109375" style="55" customWidth="1"/>
    <col min="12814" max="12814" width="12.140625" style="55" customWidth="1"/>
    <col min="12815" max="12815" width="8.7109375" style="55" customWidth="1"/>
    <col min="12816" max="12816" width="11.28515625" style="55" customWidth="1"/>
    <col min="12817" max="12817" width="11.28515625" style="55" bestFit="1" customWidth="1"/>
    <col min="12818" max="12818" width="9.140625" style="55"/>
    <col min="12819" max="12819" width="10.28515625" style="55" bestFit="1" customWidth="1"/>
    <col min="12820" max="12820" width="13.140625" style="55" customWidth="1"/>
    <col min="12821" max="13048" width="9.140625" style="55"/>
    <col min="13049" max="13049" width="5.42578125" style="55" customWidth="1"/>
    <col min="13050" max="13050" width="56.140625" style="55" customWidth="1"/>
    <col min="13051" max="13051" width="8.7109375" style="55" customWidth="1"/>
    <col min="13052" max="13052" width="12.140625" style="55" customWidth="1"/>
    <col min="13053" max="13053" width="8.7109375" style="55" customWidth="1"/>
    <col min="13054" max="13054" width="12.140625" style="55" customWidth="1"/>
    <col min="13055" max="13055" width="8.7109375" style="55" customWidth="1"/>
    <col min="13056" max="13056" width="12.140625" style="55" customWidth="1"/>
    <col min="13057" max="13057" width="8.7109375" style="55" customWidth="1"/>
    <col min="13058" max="13058" width="12.140625" style="55" customWidth="1"/>
    <col min="13059" max="13059" width="8.7109375" style="55" customWidth="1"/>
    <col min="13060" max="13060" width="12.140625" style="55" customWidth="1"/>
    <col min="13061" max="13061" width="8.7109375" style="55" customWidth="1"/>
    <col min="13062" max="13062" width="12.140625" style="55" customWidth="1"/>
    <col min="13063" max="13063" width="8.7109375" style="55" customWidth="1"/>
    <col min="13064" max="13064" width="12.140625" style="55" customWidth="1"/>
    <col min="13065" max="13065" width="8.7109375" style="55" customWidth="1"/>
    <col min="13066" max="13066" width="12.140625" style="55" customWidth="1"/>
    <col min="13067" max="13067" width="8.7109375" style="55" customWidth="1"/>
    <col min="13068" max="13068" width="12.140625" style="55" customWidth="1"/>
    <col min="13069" max="13069" width="8.7109375" style="55" customWidth="1"/>
    <col min="13070" max="13070" width="12.140625" style="55" customWidth="1"/>
    <col min="13071" max="13071" width="8.7109375" style="55" customWidth="1"/>
    <col min="13072" max="13072" width="11.28515625" style="55" customWidth="1"/>
    <col min="13073" max="13073" width="11.28515625" style="55" bestFit="1" customWidth="1"/>
    <col min="13074" max="13074" width="9.140625" style="55"/>
    <col min="13075" max="13075" width="10.28515625" style="55" bestFit="1" customWidth="1"/>
    <col min="13076" max="13076" width="13.140625" style="55" customWidth="1"/>
    <col min="13077" max="13304" width="9.140625" style="55"/>
    <col min="13305" max="13305" width="5.42578125" style="55" customWidth="1"/>
    <col min="13306" max="13306" width="56.140625" style="55" customWidth="1"/>
    <col min="13307" max="13307" width="8.7109375" style="55" customWidth="1"/>
    <col min="13308" max="13308" width="12.140625" style="55" customWidth="1"/>
    <col min="13309" max="13309" width="8.7109375" style="55" customWidth="1"/>
    <col min="13310" max="13310" width="12.140625" style="55" customWidth="1"/>
    <col min="13311" max="13311" width="8.7109375" style="55" customWidth="1"/>
    <col min="13312" max="13312" width="12.140625" style="55" customWidth="1"/>
    <col min="13313" max="13313" width="8.7109375" style="55" customWidth="1"/>
    <col min="13314" max="13314" width="12.140625" style="55" customWidth="1"/>
    <col min="13315" max="13315" width="8.7109375" style="55" customWidth="1"/>
    <col min="13316" max="13316" width="12.140625" style="55" customWidth="1"/>
    <col min="13317" max="13317" width="8.7109375" style="55" customWidth="1"/>
    <col min="13318" max="13318" width="12.140625" style="55" customWidth="1"/>
    <col min="13319" max="13319" width="8.7109375" style="55" customWidth="1"/>
    <col min="13320" max="13320" width="12.140625" style="55" customWidth="1"/>
    <col min="13321" max="13321" width="8.7109375" style="55" customWidth="1"/>
    <col min="13322" max="13322" width="12.140625" style="55" customWidth="1"/>
    <col min="13323" max="13323" width="8.7109375" style="55" customWidth="1"/>
    <col min="13324" max="13324" width="12.140625" style="55" customWidth="1"/>
    <col min="13325" max="13325" width="8.7109375" style="55" customWidth="1"/>
    <col min="13326" max="13326" width="12.140625" style="55" customWidth="1"/>
    <col min="13327" max="13327" width="8.7109375" style="55" customWidth="1"/>
    <col min="13328" max="13328" width="11.28515625" style="55" customWidth="1"/>
    <col min="13329" max="13329" width="11.28515625" style="55" bestFit="1" customWidth="1"/>
    <col min="13330" max="13330" width="9.140625" style="55"/>
    <col min="13331" max="13331" width="10.28515625" style="55" bestFit="1" customWidth="1"/>
    <col min="13332" max="13332" width="13.140625" style="55" customWidth="1"/>
    <col min="13333" max="13560" width="9.140625" style="55"/>
    <col min="13561" max="13561" width="5.42578125" style="55" customWidth="1"/>
    <col min="13562" max="13562" width="56.140625" style="55" customWidth="1"/>
    <col min="13563" max="13563" width="8.7109375" style="55" customWidth="1"/>
    <col min="13564" max="13564" width="12.140625" style="55" customWidth="1"/>
    <col min="13565" max="13565" width="8.7109375" style="55" customWidth="1"/>
    <col min="13566" max="13566" width="12.140625" style="55" customWidth="1"/>
    <col min="13567" max="13567" width="8.7109375" style="55" customWidth="1"/>
    <col min="13568" max="13568" width="12.140625" style="55" customWidth="1"/>
    <col min="13569" max="13569" width="8.7109375" style="55" customWidth="1"/>
    <col min="13570" max="13570" width="12.140625" style="55" customWidth="1"/>
    <col min="13571" max="13571" width="8.7109375" style="55" customWidth="1"/>
    <col min="13572" max="13572" width="12.140625" style="55" customWidth="1"/>
    <col min="13573" max="13573" width="8.7109375" style="55" customWidth="1"/>
    <col min="13574" max="13574" width="12.140625" style="55" customWidth="1"/>
    <col min="13575" max="13575" width="8.7109375" style="55" customWidth="1"/>
    <col min="13576" max="13576" width="12.140625" style="55" customWidth="1"/>
    <col min="13577" max="13577" width="8.7109375" style="55" customWidth="1"/>
    <col min="13578" max="13578" width="12.140625" style="55" customWidth="1"/>
    <col min="13579" max="13579" width="8.7109375" style="55" customWidth="1"/>
    <col min="13580" max="13580" width="12.140625" style="55" customWidth="1"/>
    <col min="13581" max="13581" width="8.7109375" style="55" customWidth="1"/>
    <col min="13582" max="13582" width="12.140625" style="55" customWidth="1"/>
    <col min="13583" max="13583" width="8.7109375" style="55" customWidth="1"/>
    <col min="13584" max="13584" width="11.28515625" style="55" customWidth="1"/>
    <col min="13585" max="13585" width="11.28515625" style="55" bestFit="1" customWidth="1"/>
    <col min="13586" max="13586" width="9.140625" style="55"/>
    <col min="13587" max="13587" width="10.28515625" style="55" bestFit="1" customWidth="1"/>
    <col min="13588" max="13588" width="13.140625" style="55" customWidth="1"/>
    <col min="13589" max="13816" width="9.140625" style="55"/>
    <col min="13817" max="13817" width="5.42578125" style="55" customWidth="1"/>
    <col min="13818" max="13818" width="56.140625" style="55" customWidth="1"/>
    <col min="13819" max="13819" width="8.7109375" style="55" customWidth="1"/>
    <col min="13820" max="13820" width="12.140625" style="55" customWidth="1"/>
    <col min="13821" max="13821" width="8.7109375" style="55" customWidth="1"/>
    <col min="13822" max="13822" width="12.140625" style="55" customWidth="1"/>
    <col min="13823" max="13823" width="8.7109375" style="55" customWidth="1"/>
    <col min="13824" max="13824" width="12.140625" style="55" customWidth="1"/>
    <col min="13825" max="13825" width="8.7109375" style="55" customWidth="1"/>
    <col min="13826" max="13826" width="12.140625" style="55" customWidth="1"/>
    <col min="13827" max="13827" width="8.7109375" style="55" customWidth="1"/>
    <col min="13828" max="13828" width="12.140625" style="55" customWidth="1"/>
    <col min="13829" max="13829" width="8.7109375" style="55" customWidth="1"/>
    <col min="13830" max="13830" width="12.140625" style="55" customWidth="1"/>
    <col min="13831" max="13831" width="8.7109375" style="55" customWidth="1"/>
    <col min="13832" max="13832" width="12.140625" style="55" customWidth="1"/>
    <col min="13833" max="13833" width="8.7109375" style="55" customWidth="1"/>
    <col min="13834" max="13834" width="12.140625" style="55" customWidth="1"/>
    <col min="13835" max="13835" width="8.7109375" style="55" customWidth="1"/>
    <col min="13836" max="13836" width="12.140625" style="55" customWidth="1"/>
    <col min="13837" max="13837" width="8.7109375" style="55" customWidth="1"/>
    <col min="13838" max="13838" width="12.140625" style="55" customWidth="1"/>
    <col min="13839" max="13839" width="8.7109375" style="55" customWidth="1"/>
    <col min="13840" max="13840" width="11.28515625" style="55" customWidth="1"/>
    <col min="13841" max="13841" width="11.28515625" style="55" bestFit="1" customWidth="1"/>
    <col min="13842" max="13842" width="9.140625" style="55"/>
    <col min="13843" max="13843" width="10.28515625" style="55" bestFit="1" customWidth="1"/>
    <col min="13844" max="13844" width="13.140625" style="55" customWidth="1"/>
    <col min="13845" max="14072" width="9.140625" style="55"/>
    <col min="14073" max="14073" width="5.42578125" style="55" customWidth="1"/>
    <col min="14074" max="14074" width="56.140625" style="55" customWidth="1"/>
    <col min="14075" max="14075" width="8.7109375" style="55" customWidth="1"/>
    <col min="14076" max="14076" width="12.140625" style="55" customWidth="1"/>
    <col min="14077" max="14077" width="8.7109375" style="55" customWidth="1"/>
    <col min="14078" max="14078" width="12.140625" style="55" customWidth="1"/>
    <col min="14079" max="14079" width="8.7109375" style="55" customWidth="1"/>
    <col min="14080" max="14080" width="12.140625" style="55" customWidth="1"/>
    <col min="14081" max="14081" width="8.7109375" style="55" customWidth="1"/>
    <col min="14082" max="14082" width="12.140625" style="55" customWidth="1"/>
    <col min="14083" max="14083" width="8.7109375" style="55" customWidth="1"/>
    <col min="14084" max="14084" width="12.140625" style="55" customWidth="1"/>
    <col min="14085" max="14085" width="8.7109375" style="55" customWidth="1"/>
    <col min="14086" max="14086" width="12.140625" style="55" customWidth="1"/>
    <col min="14087" max="14087" width="8.7109375" style="55" customWidth="1"/>
    <col min="14088" max="14088" width="12.140625" style="55" customWidth="1"/>
    <col min="14089" max="14089" width="8.7109375" style="55" customWidth="1"/>
    <col min="14090" max="14090" width="12.140625" style="55" customWidth="1"/>
    <col min="14091" max="14091" width="8.7109375" style="55" customWidth="1"/>
    <col min="14092" max="14092" width="12.140625" style="55" customWidth="1"/>
    <col min="14093" max="14093" width="8.7109375" style="55" customWidth="1"/>
    <col min="14094" max="14094" width="12.140625" style="55" customWidth="1"/>
    <col min="14095" max="14095" width="8.7109375" style="55" customWidth="1"/>
    <col min="14096" max="14096" width="11.28515625" style="55" customWidth="1"/>
    <col min="14097" max="14097" width="11.28515625" style="55" bestFit="1" customWidth="1"/>
    <col min="14098" max="14098" width="9.140625" style="55"/>
    <col min="14099" max="14099" width="10.28515625" style="55" bestFit="1" customWidth="1"/>
    <col min="14100" max="14100" width="13.140625" style="55" customWidth="1"/>
    <col min="14101" max="14328" width="9.140625" style="55"/>
    <col min="14329" max="14329" width="5.42578125" style="55" customWidth="1"/>
    <col min="14330" max="14330" width="56.140625" style="55" customWidth="1"/>
    <col min="14331" max="14331" width="8.7109375" style="55" customWidth="1"/>
    <col min="14332" max="14332" width="12.140625" style="55" customWidth="1"/>
    <col min="14333" max="14333" width="8.7109375" style="55" customWidth="1"/>
    <col min="14334" max="14334" width="12.140625" style="55" customWidth="1"/>
    <col min="14335" max="14335" width="8.7109375" style="55" customWidth="1"/>
    <col min="14336" max="14336" width="12.140625" style="55" customWidth="1"/>
    <col min="14337" max="14337" width="8.7109375" style="55" customWidth="1"/>
    <col min="14338" max="14338" width="12.140625" style="55" customWidth="1"/>
    <col min="14339" max="14339" width="8.7109375" style="55" customWidth="1"/>
    <col min="14340" max="14340" width="12.140625" style="55" customWidth="1"/>
    <col min="14341" max="14341" width="8.7109375" style="55" customWidth="1"/>
    <col min="14342" max="14342" width="12.140625" style="55" customWidth="1"/>
    <col min="14343" max="14343" width="8.7109375" style="55" customWidth="1"/>
    <col min="14344" max="14344" width="12.140625" style="55" customWidth="1"/>
    <col min="14345" max="14345" width="8.7109375" style="55" customWidth="1"/>
    <col min="14346" max="14346" width="12.140625" style="55" customWidth="1"/>
    <col min="14347" max="14347" width="8.7109375" style="55" customWidth="1"/>
    <col min="14348" max="14348" width="12.140625" style="55" customWidth="1"/>
    <col min="14349" max="14349" width="8.7109375" style="55" customWidth="1"/>
    <col min="14350" max="14350" width="12.140625" style="55" customWidth="1"/>
    <col min="14351" max="14351" width="8.7109375" style="55" customWidth="1"/>
    <col min="14352" max="14352" width="11.28515625" style="55" customWidth="1"/>
    <col min="14353" max="14353" width="11.28515625" style="55" bestFit="1" customWidth="1"/>
    <col min="14354" max="14354" width="9.140625" style="55"/>
    <col min="14355" max="14355" width="10.28515625" style="55" bestFit="1" customWidth="1"/>
    <col min="14356" max="14356" width="13.140625" style="55" customWidth="1"/>
    <col min="14357" max="14584" width="9.140625" style="55"/>
    <col min="14585" max="14585" width="5.42578125" style="55" customWidth="1"/>
    <col min="14586" max="14586" width="56.140625" style="55" customWidth="1"/>
    <col min="14587" max="14587" width="8.7109375" style="55" customWidth="1"/>
    <col min="14588" max="14588" width="12.140625" style="55" customWidth="1"/>
    <col min="14589" max="14589" width="8.7109375" style="55" customWidth="1"/>
    <col min="14590" max="14590" width="12.140625" style="55" customWidth="1"/>
    <col min="14591" max="14591" width="8.7109375" style="55" customWidth="1"/>
    <col min="14592" max="14592" width="12.140625" style="55" customWidth="1"/>
    <col min="14593" max="14593" width="8.7109375" style="55" customWidth="1"/>
    <col min="14594" max="14594" width="12.140625" style="55" customWidth="1"/>
    <col min="14595" max="14595" width="8.7109375" style="55" customWidth="1"/>
    <col min="14596" max="14596" width="12.140625" style="55" customWidth="1"/>
    <col min="14597" max="14597" width="8.7109375" style="55" customWidth="1"/>
    <col min="14598" max="14598" width="12.140625" style="55" customWidth="1"/>
    <col min="14599" max="14599" width="8.7109375" style="55" customWidth="1"/>
    <col min="14600" max="14600" width="12.140625" style="55" customWidth="1"/>
    <col min="14601" max="14601" width="8.7109375" style="55" customWidth="1"/>
    <col min="14602" max="14602" width="12.140625" style="55" customWidth="1"/>
    <col min="14603" max="14603" width="8.7109375" style="55" customWidth="1"/>
    <col min="14604" max="14604" width="12.140625" style="55" customWidth="1"/>
    <col min="14605" max="14605" width="8.7109375" style="55" customWidth="1"/>
    <col min="14606" max="14606" width="12.140625" style="55" customWidth="1"/>
    <col min="14607" max="14607" width="8.7109375" style="55" customWidth="1"/>
    <col min="14608" max="14608" width="11.28515625" style="55" customWidth="1"/>
    <col min="14609" max="14609" width="11.28515625" style="55" bestFit="1" customWidth="1"/>
    <col min="14610" max="14610" width="9.140625" style="55"/>
    <col min="14611" max="14611" width="10.28515625" style="55" bestFit="1" customWidth="1"/>
    <col min="14612" max="14612" width="13.140625" style="55" customWidth="1"/>
    <col min="14613" max="14840" width="9.140625" style="55"/>
    <col min="14841" max="14841" width="5.42578125" style="55" customWidth="1"/>
    <col min="14842" max="14842" width="56.140625" style="55" customWidth="1"/>
    <col min="14843" max="14843" width="8.7109375" style="55" customWidth="1"/>
    <col min="14844" max="14844" width="12.140625" style="55" customWidth="1"/>
    <col min="14845" max="14845" width="8.7109375" style="55" customWidth="1"/>
    <col min="14846" max="14846" width="12.140625" style="55" customWidth="1"/>
    <col min="14847" max="14847" width="8.7109375" style="55" customWidth="1"/>
    <col min="14848" max="14848" width="12.140625" style="55" customWidth="1"/>
    <col min="14849" max="14849" width="8.7109375" style="55" customWidth="1"/>
    <col min="14850" max="14850" width="12.140625" style="55" customWidth="1"/>
    <col min="14851" max="14851" width="8.7109375" style="55" customWidth="1"/>
    <col min="14852" max="14852" width="12.140625" style="55" customWidth="1"/>
    <col min="14853" max="14853" width="8.7109375" style="55" customWidth="1"/>
    <col min="14854" max="14854" width="12.140625" style="55" customWidth="1"/>
    <col min="14855" max="14855" width="8.7109375" style="55" customWidth="1"/>
    <col min="14856" max="14856" width="12.140625" style="55" customWidth="1"/>
    <col min="14857" max="14857" width="8.7109375" style="55" customWidth="1"/>
    <col min="14858" max="14858" width="12.140625" style="55" customWidth="1"/>
    <col min="14859" max="14859" width="8.7109375" style="55" customWidth="1"/>
    <col min="14860" max="14860" width="12.140625" style="55" customWidth="1"/>
    <col min="14861" max="14861" width="8.7109375" style="55" customWidth="1"/>
    <col min="14862" max="14862" width="12.140625" style="55" customWidth="1"/>
    <col min="14863" max="14863" width="8.7109375" style="55" customWidth="1"/>
    <col min="14864" max="14864" width="11.28515625" style="55" customWidth="1"/>
    <col min="14865" max="14865" width="11.28515625" style="55" bestFit="1" customWidth="1"/>
    <col min="14866" max="14866" width="9.140625" style="55"/>
    <col min="14867" max="14867" width="10.28515625" style="55" bestFit="1" customWidth="1"/>
    <col min="14868" max="14868" width="13.140625" style="55" customWidth="1"/>
    <col min="14869" max="15096" width="9.140625" style="55"/>
    <col min="15097" max="15097" width="5.42578125" style="55" customWidth="1"/>
    <col min="15098" max="15098" width="56.140625" style="55" customWidth="1"/>
    <col min="15099" max="15099" width="8.7109375" style="55" customWidth="1"/>
    <col min="15100" max="15100" width="12.140625" style="55" customWidth="1"/>
    <col min="15101" max="15101" width="8.7109375" style="55" customWidth="1"/>
    <col min="15102" max="15102" width="12.140625" style="55" customWidth="1"/>
    <col min="15103" max="15103" width="8.7109375" style="55" customWidth="1"/>
    <col min="15104" max="15104" width="12.140625" style="55" customWidth="1"/>
    <col min="15105" max="15105" width="8.7109375" style="55" customWidth="1"/>
    <col min="15106" max="15106" width="12.140625" style="55" customWidth="1"/>
    <col min="15107" max="15107" width="8.7109375" style="55" customWidth="1"/>
    <col min="15108" max="15108" width="12.140625" style="55" customWidth="1"/>
    <col min="15109" max="15109" width="8.7109375" style="55" customWidth="1"/>
    <col min="15110" max="15110" width="12.140625" style="55" customWidth="1"/>
    <col min="15111" max="15111" width="8.7109375" style="55" customWidth="1"/>
    <col min="15112" max="15112" width="12.140625" style="55" customWidth="1"/>
    <col min="15113" max="15113" width="8.7109375" style="55" customWidth="1"/>
    <col min="15114" max="15114" width="12.140625" style="55" customWidth="1"/>
    <col min="15115" max="15115" width="8.7109375" style="55" customWidth="1"/>
    <col min="15116" max="15116" width="12.140625" style="55" customWidth="1"/>
    <col min="15117" max="15117" width="8.7109375" style="55" customWidth="1"/>
    <col min="15118" max="15118" width="12.140625" style="55" customWidth="1"/>
    <col min="15119" max="15119" width="8.7109375" style="55" customWidth="1"/>
    <col min="15120" max="15120" width="11.28515625" style="55" customWidth="1"/>
    <col min="15121" max="15121" width="11.28515625" style="55" bestFit="1" customWidth="1"/>
    <col min="15122" max="15122" width="9.140625" style="55"/>
    <col min="15123" max="15123" width="10.28515625" style="55" bestFit="1" customWidth="1"/>
    <col min="15124" max="15124" width="13.140625" style="55" customWidth="1"/>
    <col min="15125" max="15352" width="9.140625" style="55"/>
    <col min="15353" max="15353" width="5.42578125" style="55" customWidth="1"/>
    <col min="15354" max="15354" width="56.140625" style="55" customWidth="1"/>
    <col min="15355" max="15355" width="8.7109375" style="55" customWidth="1"/>
    <col min="15356" max="15356" width="12.140625" style="55" customWidth="1"/>
    <col min="15357" max="15357" width="8.7109375" style="55" customWidth="1"/>
    <col min="15358" max="15358" width="12.140625" style="55" customWidth="1"/>
    <col min="15359" max="15359" width="8.7109375" style="55" customWidth="1"/>
    <col min="15360" max="15360" width="12.140625" style="55" customWidth="1"/>
    <col min="15361" max="15361" width="8.7109375" style="55" customWidth="1"/>
    <col min="15362" max="15362" width="12.140625" style="55" customWidth="1"/>
    <col min="15363" max="15363" width="8.7109375" style="55" customWidth="1"/>
    <col min="15364" max="15364" width="12.140625" style="55" customWidth="1"/>
    <col min="15365" max="15365" width="8.7109375" style="55" customWidth="1"/>
    <col min="15366" max="15366" width="12.140625" style="55" customWidth="1"/>
    <col min="15367" max="15367" width="8.7109375" style="55" customWidth="1"/>
    <col min="15368" max="15368" width="12.140625" style="55" customWidth="1"/>
    <col min="15369" max="15369" width="8.7109375" style="55" customWidth="1"/>
    <col min="15370" max="15370" width="12.140625" style="55" customWidth="1"/>
    <col min="15371" max="15371" width="8.7109375" style="55" customWidth="1"/>
    <col min="15372" max="15372" width="12.140625" style="55" customWidth="1"/>
    <col min="15373" max="15373" width="8.7109375" style="55" customWidth="1"/>
    <col min="15374" max="15374" width="12.140625" style="55" customWidth="1"/>
    <col min="15375" max="15375" width="8.7109375" style="55" customWidth="1"/>
    <col min="15376" max="15376" width="11.28515625" style="55" customWidth="1"/>
    <col min="15377" max="15377" width="11.28515625" style="55" bestFit="1" customWidth="1"/>
    <col min="15378" max="15378" width="9.140625" style="55"/>
    <col min="15379" max="15379" width="10.28515625" style="55" bestFit="1" customWidth="1"/>
    <col min="15380" max="15380" width="13.140625" style="55" customWidth="1"/>
    <col min="15381" max="15608" width="9.140625" style="55"/>
    <col min="15609" max="15609" width="5.42578125" style="55" customWidth="1"/>
    <col min="15610" max="15610" width="56.140625" style="55" customWidth="1"/>
    <col min="15611" max="15611" width="8.7109375" style="55" customWidth="1"/>
    <col min="15612" max="15612" width="12.140625" style="55" customWidth="1"/>
    <col min="15613" max="15613" width="8.7109375" style="55" customWidth="1"/>
    <col min="15614" max="15614" width="12.140625" style="55" customWidth="1"/>
    <col min="15615" max="15615" width="8.7109375" style="55" customWidth="1"/>
    <col min="15616" max="15616" width="12.140625" style="55" customWidth="1"/>
    <col min="15617" max="15617" width="8.7109375" style="55" customWidth="1"/>
    <col min="15618" max="15618" width="12.140625" style="55" customWidth="1"/>
    <col min="15619" max="15619" width="8.7109375" style="55" customWidth="1"/>
    <col min="15620" max="15620" width="12.140625" style="55" customWidth="1"/>
    <col min="15621" max="15621" width="8.7109375" style="55" customWidth="1"/>
    <col min="15622" max="15622" width="12.140625" style="55" customWidth="1"/>
    <col min="15623" max="15623" width="8.7109375" style="55" customWidth="1"/>
    <col min="15624" max="15624" width="12.140625" style="55" customWidth="1"/>
    <col min="15625" max="15625" width="8.7109375" style="55" customWidth="1"/>
    <col min="15626" max="15626" width="12.140625" style="55" customWidth="1"/>
    <col min="15627" max="15627" width="8.7109375" style="55" customWidth="1"/>
    <col min="15628" max="15628" width="12.140625" style="55" customWidth="1"/>
    <col min="15629" max="15629" width="8.7109375" style="55" customWidth="1"/>
    <col min="15630" max="15630" width="12.140625" style="55" customWidth="1"/>
    <col min="15631" max="15631" width="8.7109375" style="55" customWidth="1"/>
    <col min="15632" max="15632" width="11.28515625" style="55" customWidth="1"/>
    <col min="15633" max="15633" width="11.28515625" style="55" bestFit="1" customWidth="1"/>
    <col min="15634" max="15634" width="9.140625" style="55"/>
    <col min="15635" max="15635" width="10.28515625" style="55" bestFit="1" customWidth="1"/>
    <col min="15636" max="15636" width="13.140625" style="55" customWidth="1"/>
    <col min="15637" max="15864" width="9.140625" style="55"/>
    <col min="15865" max="15865" width="5.42578125" style="55" customWidth="1"/>
    <col min="15866" max="15866" width="56.140625" style="55" customWidth="1"/>
    <col min="15867" max="15867" width="8.7109375" style="55" customWidth="1"/>
    <col min="15868" max="15868" width="12.140625" style="55" customWidth="1"/>
    <col min="15869" max="15869" width="8.7109375" style="55" customWidth="1"/>
    <col min="15870" max="15870" width="12.140625" style="55" customWidth="1"/>
    <col min="15871" max="15871" width="8.7109375" style="55" customWidth="1"/>
    <col min="15872" max="15872" width="12.140625" style="55" customWidth="1"/>
    <col min="15873" max="15873" width="8.7109375" style="55" customWidth="1"/>
    <col min="15874" max="15874" width="12.140625" style="55" customWidth="1"/>
    <col min="15875" max="15875" width="8.7109375" style="55" customWidth="1"/>
    <col min="15876" max="15876" width="12.140625" style="55" customWidth="1"/>
    <col min="15877" max="15877" width="8.7109375" style="55" customWidth="1"/>
    <col min="15878" max="15878" width="12.140625" style="55" customWidth="1"/>
    <col min="15879" max="15879" width="8.7109375" style="55" customWidth="1"/>
    <col min="15880" max="15880" width="12.140625" style="55" customWidth="1"/>
    <col min="15881" max="15881" width="8.7109375" style="55" customWidth="1"/>
    <col min="15882" max="15882" width="12.140625" style="55" customWidth="1"/>
    <col min="15883" max="15883" width="8.7109375" style="55" customWidth="1"/>
    <col min="15884" max="15884" width="12.140625" style="55" customWidth="1"/>
    <col min="15885" max="15885" width="8.7109375" style="55" customWidth="1"/>
    <col min="15886" max="15886" width="12.140625" style="55" customWidth="1"/>
    <col min="15887" max="15887" width="8.7109375" style="55" customWidth="1"/>
    <col min="15888" max="15888" width="11.28515625" style="55" customWidth="1"/>
    <col min="15889" max="15889" width="11.28515625" style="55" bestFit="1" customWidth="1"/>
    <col min="15890" max="15890" width="9.140625" style="55"/>
    <col min="15891" max="15891" width="10.28515625" style="55" bestFit="1" customWidth="1"/>
    <col min="15892" max="15892" width="13.140625" style="55" customWidth="1"/>
    <col min="15893" max="16120" width="9.140625" style="55"/>
    <col min="16121" max="16121" width="5.42578125" style="55" customWidth="1"/>
    <col min="16122" max="16122" width="56.140625" style="55" customWidth="1"/>
    <col min="16123" max="16123" width="8.7109375" style="55" customWidth="1"/>
    <col min="16124" max="16124" width="12.140625" style="55" customWidth="1"/>
    <col min="16125" max="16125" width="8.7109375" style="55" customWidth="1"/>
    <col min="16126" max="16126" width="12.140625" style="55" customWidth="1"/>
    <col min="16127" max="16127" width="8.7109375" style="55" customWidth="1"/>
    <col min="16128" max="16128" width="12.140625" style="55" customWidth="1"/>
    <col min="16129" max="16129" width="8.7109375" style="55" customWidth="1"/>
    <col min="16130" max="16130" width="12.140625" style="55" customWidth="1"/>
    <col min="16131" max="16131" width="8.7109375" style="55" customWidth="1"/>
    <col min="16132" max="16132" width="12.140625" style="55" customWidth="1"/>
    <col min="16133" max="16133" width="8.7109375" style="55" customWidth="1"/>
    <col min="16134" max="16134" width="12.140625" style="55" customWidth="1"/>
    <col min="16135" max="16135" width="8.7109375" style="55" customWidth="1"/>
    <col min="16136" max="16136" width="12.140625" style="55" customWidth="1"/>
    <col min="16137" max="16137" width="8.7109375" style="55" customWidth="1"/>
    <col min="16138" max="16138" width="12.140625" style="55" customWidth="1"/>
    <col min="16139" max="16139" width="8.7109375" style="55" customWidth="1"/>
    <col min="16140" max="16140" width="12.140625" style="55" customWidth="1"/>
    <col min="16141" max="16141" width="8.7109375" style="55" customWidth="1"/>
    <col min="16142" max="16142" width="12.140625" style="55" customWidth="1"/>
    <col min="16143" max="16143" width="8.7109375" style="55" customWidth="1"/>
    <col min="16144" max="16144" width="11.28515625" style="55" customWidth="1"/>
    <col min="16145" max="16145" width="11.28515625" style="55" bestFit="1" customWidth="1"/>
    <col min="16146" max="16146" width="9.140625" style="55"/>
    <col min="16147" max="16147" width="10.28515625" style="55" bestFit="1" customWidth="1"/>
    <col min="16148" max="16148" width="13.140625" style="55" customWidth="1"/>
    <col min="16149" max="16384" width="9.140625" style="55"/>
  </cols>
  <sheetData>
    <row r="1" spans="1:24" ht="64.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 t="s">
        <v>207</v>
      </c>
      <c r="Q1" s="55"/>
      <c r="R1" s="55"/>
    </row>
    <row r="2" spans="1:24" s="5" customFormat="1" ht="12">
      <c r="A2" s="6"/>
      <c r="B2" s="6"/>
      <c r="C2" s="2"/>
      <c r="D2" s="7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5" customFormat="1" ht="12">
      <c r="A3" s="1" t="s">
        <v>1</v>
      </c>
      <c r="B3" s="10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0"/>
      <c r="W3" s="4"/>
      <c r="X3" s="4"/>
    </row>
    <row r="4" spans="1:24" s="5" customFormat="1" ht="12">
      <c r="A4" s="1" t="s">
        <v>2</v>
      </c>
      <c r="B4" s="10"/>
      <c r="C4" s="2"/>
      <c r="D4" s="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  <c r="V4" s="10"/>
      <c r="W4" s="9"/>
      <c r="X4" s="9"/>
    </row>
    <row r="5" spans="1:24" s="5" customFormat="1" ht="12">
      <c r="A5" s="1" t="s">
        <v>3</v>
      </c>
      <c r="B5" s="10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0"/>
      <c r="W5" s="4"/>
      <c r="X5" s="4"/>
    </row>
    <row r="6" spans="1:24" s="5" customFormat="1" ht="12">
      <c r="A6" s="1" t="s">
        <v>4</v>
      </c>
      <c r="B6" s="10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0"/>
      <c r="W6" s="4"/>
      <c r="X6" s="4"/>
    </row>
    <row r="7" spans="1:24" s="5" customFormat="1" ht="12">
      <c r="A7" s="1" t="s">
        <v>5</v>
      </c>
      <c r="B7" s="10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1"/>
      <c r="V7" s="10"/>
      <c r="W7" s="4"/>
      <c r="X7" s="4"/>
    </row>
    <row r="8" spans="1:24" s="5" customFormat="1" ht="12">
      <c r="A8" s="1"/>
      <c r="B8" s="1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</row>
    <row r="9" spans="1:24" s="14" customFormat="1" ht="12">
      <c r="A9" s="10"/>
      <c r="B9" s="10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24" s="32" customFormat="1" ht="18" customHeight="1">
      <c r="A10" s="61" t="s">
        <v>6</v>
      </c>
      <c r="B10" s="62" t="s">
        <v>208</v>
      </c>
      <c r="C10" s="241" t="s">
        <v>209</v>
      </c>
      <c r="D10" s="241"/>
      <c r="E10" s="241" t="s">
        <v>210</v>
      </c>
      <c r="F10" s="241"/>
      <c r="G10" s="241" t="s">
        <v>211</v>
      </c>
      <c r="H10" s="241"/>
      <c r="I10" s="241" t="s">
        <v>212</v>
      </c>
      <c r="J10" s="241"/>
      <c r="K10" s="241" t="s">
        <v>213</v>
      </c>
      <c r="L10" s="241"/>
      <c r="M10" s="241" t="s">
        <v>214</v>
      </c>
      <c r="N10" s="241"/>
      <c r="O10" s="239" t="s">
        <v>215</v>
      </c>
      <c r="P10" s="240"/>
      <c r="Q10" s="63"/>
      <c r="R10" s="64"/>
    </row>
    <row r="11" spans="1:24" s="71" customFormat="1" ht="18" customHeight="1">
      <c r="A11" s="65"/>
      <c r="B11" s="66"/>
      <c r="C11" s="67" t="s">
        <v>216</v>
      </c>
      <c r="D11" s="68" t="s">
        <v>217</v>
      </c>
      <c r="E11" s="67" t="s">
        <v>216</v>
      </c>
      <c r="F11" s="68" t="s">
        <v>217</v>
      </c>
      <c r="G11" s="67" t="s">
        <v>216</v>
      </c>
      <c r="H11" s="68" t="s">
        <v>217</v>
      </c>
      <c r="I11" s="67" t="s">
        <v>216</v>
      </c>
      <c r="J11" s="68" t="s">
        <v>217</v>
      </c>
      <c r="K11" s="67" t="s">
        <v>216</v>
      </c>
      <c r="L11" s="68" t="s">
        <v>217</v>
      </c>
      <c r="M11" s="67" t="s">
        <v>216</v>
      </c>
      <c r="N11" s="68" t="s">
        <v>217</v>
      </c>
      <c r="O11" s="67" t="s">
        <v>216</v>
      </c>
      <c r="P11" s="68" t="s">
        <v>217</v>
      </c>
      <c r="Q11" s="69"/>
      <c r="R11" s="70"/>
    </row>
    <row r="12" spans="1:24" s="58" customFormat="1" ht="18" customHeight="1">
      <c r="A12" s="72">
        <v>1</v>
      </c>
      <c r="B12" s="73" t="s">
        <v>22</v>
      </c>
      <c r="C12" s="74">
        <v>1</v>
      </c>
      <c r="D12" s="75">
        <f t="shared" ref="D12:D20" si="0">C12*$P12</f>
        <v>59999.29</v>
      </c>
      <c r="E12" s="74"/>
      <c r="F12" s="75">
        <f t="shared" ref="F12:F20" si="1">E12*$P12</f>
        <v>0</v>
      </c>
      <c r="G12" s="74"/>
      <c r="H12" s="75">
        <f t="shared" ref="H12:H20" si="2">G12*$P12</f>
        <v>0</v>
      </c>
      <c r="I12" s="74"/>
      <c r="J12" s="75">
        <f t="shared" ref="J12:J20" si="3">I12*$P12</f>
        <v>0</v>
      </c>
      <c r="K12" s="74"/>
      <c r="L12" s="75">
        <f t="shared" ref="L12:L20" si="4">K12*$P12</f>
        <v>0</v>
      </c>
      <c r="M12" s="74"/>
      <c r="N12" s="75">
        <f>M12*$P12</f>
        <v>0</v>
      </c>
      <c r="O12" s="76">
        <f>C12+E12+G12+I12+K12+M12</f>
        <v>1</v>
      </c>
      <c r="P12" s="75">
        <v>59999.29</v>
      </c>
      <c r="Q12" s="59"/>
      <c r="R12" s="60"/>
    </row>
    <row r="13" spans="1:24" s="58" customFormat="1" ht="18" customHeight="1">
      <c r="A13" s="72">
        <v>2</v>
      </c>
      <c r="B13" s="73" t="s">
        <v>51</v>
      </c>
      <c r="C13" s="74">
        <v>0.5</v>
      </c>
      <c r="D13" s="75">
        <f t="shared" si="0"/>
        <v>32794.400000000001</v>
      </c>
      <c r="E13" s="74">
        <v>0.5</v>
      </c>
      <c r="F13" s="75">
        <f t="shared" si="1"/>
        <v>32794.400000000001</v>
      </c>
      <c r="G13" s="74"/>
      <c r="H13" s="75">
        <f t="shared" si="2"/>
        <v>0</v>
      </c>
      <c r="I13" s="74"/>
      <c r="J13" s="75">
        <f t="shared" si="3"/>
        <v>0</v>
      </c>
      <c r="K13" s="74"/>
      <c r="L13" s="75">
        <f t="shared" si="4"/>
        <v>0</v>
      </c>
      <c r="M13" s="74"/>
      <c r="N13" s="75">
        <f t="shared" ref="N13" si="5">M13*$P13</f>
        <v>0</v>
      </c>
      <c r="O13" s="76">
        <f t="shared" ref="O13:O20" si="6">C13+E13+G13+I13+K13+M13</f>
        <v>1</v>
      </c>
      <c r="P13" s="75">
        <v>65588.800000000003</v>
      </c>
      <c r="Q13" s="59"/>
      <c r="R13" s="60"/>
    </row>
    <row r="14" spans="1:24" s="58" customFormat="1" ht="18" customHeight="1">
      <c r="A14" s="72">
        <v>3</v>
      </c>
      <c r="B14" s="73" t="s">
        <v>64</v>
      </c>
      <c r="C14" s="74"/>
      <c r="D14" s="75">
        <f t="shared" si="0"/>
        <v>0</v>
      </c>
      <c r="E14" s="74">
        <v>0.5</v>
      </c>
      <c r="F14" s="75">
        <f t="shared" si="1"/>
        <v>317683.03999999998</v>
      </c>
      <c r="G14" s="74">
        <v>0.5</v>
      </c>
      <c r="H14" s="75">
        <f t="shared" si="2"/>
        <v>317683.03999999998</v>
      </c>
      <c r="I14" s="74"/>
      <c r="J14" s="75">
        <f t="shared" si="3"/>
        <v>0</v>
      </c>
      <c r="K14" s="74"/>
      <c r="L14" s="75">
        <f t="shared" si="4"/>
        <v>0</v>
      </c>
      <c r="M14" s="74"/>
      <c r="N14" s="75">
        <f t="shared" ref="N14" si="7">M14*$P14</f>
        <v>0</v>
      </c>
      <c r="O14" s="76">
        <f t="shared" si="6"/>
        <v>1</v>
      </c>
      <c r="P14" s="75">
        <v>635366.06999999995</v>
      </c>
      <c r="Q14" s="59"/>
      <c r="R14" s="60"/>
    </row>
    <row r="15" spans="1:24" s="58" customFormat="1" ht="18" customHeight="1">
      <c r="A15" s="72">
        <v>4</v>
      </c>
      <c r="B15" s="73" t="s">
        <v>97</v>
      </c>
      <c r="C15" s="74"/>
      <c r="D15" s="75">
        <f t="shared" si="0"/>
        <v>0</v>
      </c>
      <c r="E15" s="74"/>
      <c r="F15" s="75">
        <f t="shared" si="1"/>
        <v>0</v>
      </c>
      <c r="G15" s="74">
        <v>0.5</v>
      </c>
      <c r="H15" s="75">
        <f t="shared" si="2"/>
        <v>294939.23</v>
      </c>
      <c r="I15" s="74">
        <v>0.5</v>
      </c>
      <c r="J15" s="75">
        <f t="shared" si="3"/>
        <v>294939.23</v>
      </c>
      <c r="K15" s="74"/>
      <c r="L15" s="75">
        <f t="shared" si="4"/>
        <v>0</v>
      </c>
      <c r="M15" s="74"/>
      <c r="N15" s="75">
        <f t="shared" ref="N15" si="8">M15*$P15</f>
        <v>0</v>
      </c>
      <c r="O15" s="76">
        <f t="shared" si="6"/>
        <v>1</v>
      </c>
      <c r="P15" s="75">
        <v>589878.44999999995</v>
      </c>
      <c r="Q15" s="59"/>
      <c r="R15" s="60"/>
    </row>
    <row r="16" spans="1:24" s="58" customFormat="1" ht="18" customHeight="1">
      <c r="A16" s="72">
        <v>5</v>
      </c>
      <c r="B16" s="73" t="s">
        <v>113</v>
      </c>
      <c r="C16" s="74"/>
      <c r="D16" s="75">
        <f t="shared" si="0"/>
        <v>0</v>
      </c>
      <c r="E16" s="74"/>
      <c r="F16" s="75">
        <f t="shared" si="1"/>
        <v>0</v>
      </c>
      <c r="G16" s="74"/>
      <c r="H16" s="75">
        <f t="shared" si="2"/>
        <v>0</v>
      </c>
      <c r="I16" s="74">
        <v>0.5</v>
      </c>
      <c r="J16" s="75">
        <f t="shared" si="3"/>
        <v>333790.43</v>
      </c>
      <c r="K16" s="74">
        <v>0.5</v>
      </c>
      <c r="L16" s="75">
        <f t="shared" si="4"/>
        <v>333790.43</v>
      </c>
      <c r="M16" s="74"/>
      <c r="N16" s="75">
        <f t="shared" ref="N16" si="9">M16*$P16</f>
        <v>0</v>
      </c>
      <c r="O16" s="76">
        <f t="shared" si="6"/>
        <v>1</v>
      </c>
      <c r="P16" s="75">
        <v>667580.86</v>
      </c>
      <c r="Q16" s="59"/>
      <c r="R16" s="60"/>
    </row>
    <row r="17" spans="1:248" s="58" customFormat="1" ht="18" customHeight="1">
      <c r="A17" s="72">
        <v>6</v>
      </c>
      <c r="B17" s="73" t="s">
        <v>137</v>
      </c>
      <c r="C17" s="74"/>
      <c r="D17" s="75">
        <f t="shared" si="0"/>
        <v>0</v>
      </c>
      <c r="E17" s="74"/>
      <c r="F17" s="75">
        <f t="shared" si="1"/>
        <v>0</v>
      </c>
      <c r="G17" s="74"/>
      <c r="H17" s="75">
        <f t="shared" si="2"/>
        <v>0</v>
      </c>
      <c r="I17" s="74"/>
      <c r="J17" s="75">
        <f t="shared" si="3"/>
        <v>0</v>
      </c>
      <c r="K17" s="74">
        <v>1</v>
      </c>
      <c r="L17" s="75">
        <f t="shared" si="4"/>
        <v>132338.07</v>
      </c>
      <c r="M17" s="74"/>
      <c r="N17" s="75">
        <f t="shared" ref="N17" si="10">M17*$P17</f>
        <v>0</v>
      </c>
      <c r="O17" s="76">
        <f t="shared" si="6"/>
        <v>1</v>
      </c>
      <c r="P17" s="75">
        <v>132338.07</v>
      </c>
      <c r="Q17" s="59"/>
      <c r="R17" s="60"/>
    </row>
    <row r="18" spans="1:248" s="58" customFormat="1" ht="18" customHeight="1">
      <c r="A18" s="72">
        <v>7</v>
      </c>
      <c r="B18" s="73" t="s">
        <v>140</v>
      </c>
      <c r="C18" s="74"/>
      <c r="D18" s="75">
        <f t="shared" si="0"/>
        <v>0</v>
      </c>
      <c r="E18" s="74"/>
      <c r="F18" s="75">
        <f t="shared" si="1"/>
        <v>0</v>
      </c>
      <c r="G18" s="74"/>
      <c r="H18" s="75">
        <f t="shared" si="2"/>
        <v>0</v>
      </c>
      <c r="I18" s="74"/>
      <c r="J18" s="75">
        <f t="shared" si="3"/>
        <v>0</v>
      </c>
      <c r="K18" s="74">
        <v>0.5</v>
      </c>
      <c r="L18" s="75">
        <f t="shared" si="4"/>
        <v>189637.16</v>
      </c>
      <c r="M18" s="74">
        <v>0.5</v>
      </c>
      <c r="N18" s="75">
        <f t="shared" ref="N18" si="11">M18*$P18</f>
        <v>189637.16</v>
      </c>
      <c r="O18" s="76">
        <f t="shared" si="6"/>
        <v>1</v>
      </c>
      <c r="P18" s="75">
        <v>379274.31</v>
      </c>
      <c r="Q18" s="59"/>
      <c r="R18" s="60"/>
    </row>
    <row r="19" spans="1:248" s="58" customFormat="1" ht="18" customHeight="1">
      <c r="A19" s="72">
        <v>8</v>
      </c>
      <c r="B19" s="73" t="s">
        <v>163</v>
      </c>
      <c r="C19" s="74"/>
      <c r="D19" s="75">
        <f t="shared" si="0"/>
        <v>0</v>
      </c>
      <c r="E19" s="74"/>
      <c r="F19" s="75">
        <f t="shared" si="1"/>
        <v>0</v>
      </c>
      <c r="G19" s="74"/>
      <c r="H19" s="75">
        <f t="shared" si="2"/>
        <v>0</v>
      </c>
      <c r="I19" s="74"/>
      <c r="J19" s="75">
        <f t="shared" si="3"/>
        <v>0</v>
      </c>
      <c r="K19" s="74"/>
      <c r="L19" s="75">
        <f t="shared" si="4"/>
        <v>0</v>
      </c>
      <c r="M19" s="74">
        <v>1</v>
      </c>
      <c r="N19" s="75">
        <f t="shared" ref="N19" si="12">M19*$P19</f>
        <v>46136.47</v>
      </c>
      <c r="O19" s="76">
        <f t="shared" ref="O19" si="13">C19+E19+G19+I19+K19+M19</f>
        <v>1</v>
      </c>
      <c r="P19" s="75">
        <v>46136.47</v>
      </c>
      <c r="Q19" s="59"/>
      <c r="R19" s="60"/>
    </row>
    <row r="20" spans="1:248" s="58" customFormat="1" ht="18" customHeight="1">
      <c r="A20" s="72">
        <v>9</v>
      </c>
      <c r="B20" s="73" t="s">
        <v>218</v>
      </c>
      <c r="C20" s="74"/>
      <c r="D20" s="75">
        <f t="shared" si="0"/>
        <v>0</v>
      </c>
      <c r="E20" s="74"/>
      <c r="F20" s="75">
        <f t="shared" si="1"/>
        <v>0</v>
      </c>
      <c r="G20" s="74"/>
      <c r="H20" s="75">
        <f t="shared" si="2"/>
        <v>0</v>
      </c>
      <c r="I20" s="74">
        <v>0.5</v>
      </c>
      <c r="J20" s="75">
        <f t="shared" si="3"/>
        <v>19390.810000000001</v>
      </c>
      <c r="K20" s="74">
        <v>0.5</v>
      </c>
      <c r="L20" s="75">
        <f t="shared" si="4"/>
        <v>19390.810000000001</v>
      </c>
      <c r="M20" s="74"/>
      <c r="N20" s="75">
        <f t="shared" ref="N20" si="14">M20*$P20</f>
        <v>0</v>
      </c>
      <c r="O20" s="76">
        <f t="shared" si="6"/>
        <v>1</v>
      </c>
      <c r="P20" s="75">
        <v>38781.61</v>
      </c>
      <c r="Q20" s="59"/>
      <c r="R20" s="60"/>
    </row>
    <row r="21" spans="1:248" s="58" customFormat="1" ht="18" customHeight="1">
      <c r="A21" s="77"/>
      <c r="B21" s="73" t="s">
        <v>219</v>
      </c>
      <c r="C21" s="221">
        <f>D21/$P$21</f>
        <v>3.5499999999999997E-2</v>
      </c>
      <c r="D21" s="78">
        <f>SUM(D12:D20)</f>
        <v>92793.69</v>
      </c>
      <c r="E21" s="221">
        <f>F21/$P$21</f>
        <v>0.13400000000000001</v>
      </c>
      <c r="F21" s="78">
        <f>SUM(F12:F20)</f>
        <v>350477.44</v>
      </c>
      <c r="G21" s="221">
        <f>H21/$P$21</f>
        <v>0.23430000000000001</v>
      </c>
      <c r="H21" s="78">
        <f>SUM(H12:H20)</f>
        <v>612622.27</v>
      </c>
      <c r="I21" s="221">
        <f>J21/$P$21</f>
        <v>0.24790000000000001</v>
      </c>
      <c r="J21" s="78">
        <f>SUM(J12:J20)</f>
        <v>648120.47</v>
      </c>
      <c r="K21" s="221">
        <f>L21/$P$21</f>
        <v>0.25819999999999999</v>
      </c>
      <c r="L21" s="78">
        <f>SUM(L12:L20)</f>
        <v>675156.47</v>
      </c>
      <c r="M21" s="221">
        <f>N21/$P$21</f>
        <v>9.0200000000000002E-2</v>
      </c>
      <c r="N21" s="78">
        <f>SUM(N12:N20)</f>
        <v>235773.63</v>
      </c>
      <c r="O21" s="79">
        <f>P21/$P$21</f>
        <v>1</v>
      </c>
      <c r="P21" s="80">
        <f>SUM(P12:P20)</f>
        <v>2614943.9300000002</v>
      </c>
      <c r="Q21" s="59"/>
      <c r="R21" s="55"/>
    </row>
    <row r="22" spans="1:248" s="58" customFormat="1" ht="18" customHeight="1">
      <c r="A22" s="77"/>
      <c r="B22" s="73" t="s">
        <v>220</v>
      </c>
      <c r="C22" s="222">
        <f>C21</f>
        <v>3.5499999999999997E-2</v>
      </c>
      <c r="D22" s="75">
        <f>D21</f>
        <v>92793.69</v>
      </c>
      <c r="E22" s="222">
        <f>F22/$P$21</f>
        <v>0.16950000000000001</v>
      </c>
      <c r="F22" s="75">
        <f>D22+F21</f>
        <v>443271.13</v>
      </c>
      <c r="G22" s="222">
        <f>H22/$P$21</f>
        <v>0.40379999999999999</v>
      </c>
      <c r="H22" s="75">
        <f>F22+H21</f>
        <v>1055893.3999999999</v>
      </c>
      <c r="I22" s="222">
        <f>J22/$P$21</f>
        <v>0.65159999999999996</v>
      </c>
      <c r="J22" s="75">
        <f>H22+J21</f>
        <v>1704013.87</v>
      </c>
      <c r="K22" s="222">
        <f>L22/$P$21</f>
        <v>0.90980000000000005</v>
      </c>
      <c r="L22" s="75">
        <f>J22+L21</f>
        <v>2379170.34</v>
      </c>
      <c r="M22" s="222">
        <f>N22/$P$21</f>
        <v>1</v>
      </c>
      <c r="N22" s="75">
        <f>L22+N21</f>
        <v>2614943.9700000002</v>
      </c>
      <c r="P22" s="81"/>
      <c r="Q22" s="59"/>
      <c r="R22" s="131"/>
    </row>
    <row r="23" spans="1:248">
      <c r="P23" s="85"/>
      <c r="Q23" s="59"/>
      <c r="R23" s="86"/>
    </row>
    <row r="25" spans="1:248" s="58" customFormat="1" ht="24.95" customHeight="1">
      <c r="A25" s="52"/>
      <c r="B25" s="94" t="s">
        <v>206</v>
      </c>
      <c r="C25" s="87"/>
      <c r="D25" s="88"/>
      <c r="E25" s="88"/>
      <c r="F25" s="46"/>
      <c r="G25" s="86"/>
      <c r="H25" s="52"/>
      <c r="I25" s="52"/>
      <c r="J25" s="52"/>
      <c r="K25" s="52"/>
      <c r="L25" s="52"/>
      <c r="M25" s="52"/>
      <c r="N25" s="52"/>
      <c r="O25" s="88"/>
      <c r="P25" s="88"/>
      <c r="Q25" s="84"/>
      <c r="R25" s="82"/>
      <c r="S25" s="52"/>
      <c r="T25" s="52"/>
      <c r="U25" s="87"/>
      <c r="V25" s="88"/>
      <c r="W25" s="88"/>
      <c r="X25" s="46"/>
      <c r="Y25" s="86"/>
      <c r="Z25" s="52"/>
      <c r="AA25" s="52"/>
      <c r="AB25" s="87"/>
      <c r="AC25" s="88"/>
      <c r="AD25" s="88"/>
      <c r="AE25" s="46"/>
      <c r="AF25" s="86"/>
      <c r="AG25" s="52"/>
      <c r="AH25" s="52"/>
      <c r="AI25" s="87"/>
      <c r="AJ25" s="88"/>
      <c r="AK25" s="88"/>
      <c r="AL25" s="46"/>
      <c r="AM25" s="86"/>
      <c r="AN25" s="52"/>
      <c r="AO25" s="52"/>
      <c r="AP25" s="87"/>
      <c r="AQ25" s="88"/>
      <c r="AR25" s="88"/>
      <c r="AS25" s="46"/>
      <c r="AT25" s="86"/>
      <c r="AU25" s="52"/>
      <c r="AV25" s="52"/>
      <c r="AW25" s="87"/>
      <c r="AX25" s="88"/>
      <c r="AY25" s="88"/>
      <c r="AZ25" s="46"/>
      <c r="BA25" s="86"/>
      <c r="BB25" s="52"/>
      <c r="BC25" s="52"/>
      <c r="BD25" s="87"/>
      <c r="BE25" s="88"/>
      <c r="BF25" s="88"/>
      <c r="BG25" s="46"/>
      <c r="BH25" s="86"/>
      <c r="BI25" s="52"/>
      <c r="BJ25" s="52"/>
      <c r="BK25" s="87"/>
      <c r="BL25" s="88"/>
      <c r="BM25" s="88"/>
      <c r="BN25" s="46"/>
      <c r="BO25" s="86"/>
      <c r="BP25" s="52"/>
      <c r="BQ25" s="52"/>
      <c r="BR25" s="87"/>
      <c r="BS25" s="88"/>
      <c r="BT25" s="88"/>
      <c r="BU25" s="46"/>
      <c r="BV25" s="86"/>
      <c r="BW25" s="52"/>
      <c r="BX25" s="52"/>
      <c r="BY25" s="87"/>
      <c r="BZ25" s="88"/>
      <c r="CA25" s="88"/>
      <c r="CB25" s="46"/>
      <c r="CC25" s="86"/>
      <c r="CD25" s="52"/>
      <c r="CE25" s="52"/>
      <c r="CF25" s="87"/>
      <c r="CG25" s="88"/>
      <c r="CH25" s="88"/>
      <c r="CI25" s="46"/>
      <c r="CJ25" s="86"/>
      <c r="CK25" s="52"/>
      <c r="CL25" s="52"/>
      <c r="CM25" s="87"/>
      <c r="CN25" s="88"/>
      <c r="CO25" s="88"/>
      <c r="CP25" s="46"/>
      <c r="CQ25" s="86"/>
      <c r="CR25" s="52"/>
      <c r="CS25" s="52"/>
      <c r="CT25" s="87"/>
      <c r="CU25" s="88"/>
      <c r="CV25" s="88"/>
      <c r="CW25" s="46"/>
      <c r="CX25" s="86"/>
      <c r="CY25" s="52"/>
      <c r="CZ25" s="52"/>
      <c r="DA25" s="87"/>
      <c r="DB25" s="88"/>
      <c r="DC25" s="88"/>
      <c r="DD25" s="46"/>
      <c r="DE25" s="86"/>
      <c r="DF25" s="52"/>
      <c r="DG25" s="52"/>
      <c r="DH25" s="87"/>
      <c r="DI25" s="88"/>
      <c r="DJ25" s="88"/>
      <c r="DK25" s="46"/>
      <c r="DL25" s="86"/>
      <c r="DM25" s="52"/>
      <c r="DN25" s="52"/>
      <c r="DO25" s="87"/>
      <c r="DP25" s="88"/>
      <c r="DQ25" s="88"/>
      <c r="DR25" s="46"/>
      <c r="DS25" s="86"/>
      <c r="DT25" s="52"/>
      <c r="DU25" s="52"/>
      <c r="DV25" s="87"/>
      <c r="DW25" s="88"/>
      <c r="DX25" s="88"/>
      <c r="DY25" s="46"/>
      <c r="DZ25" s="86"/>
      <c r="EA25" s="52"/>
      <c r="EB25" s="52"/>
      <c r="EC25" s="87"/>
      <c r="ED25" s="88"/>
      <c r="EE25" s="88"/>
      <c r="EF25" s="46"/>
      <c r="EG25" s="86"/>
      <c r="EH25" s="52"/>
      <c r="EI25" s="52"/>
      <c r="EJ25" s="87"/>
      <c r="EK25" s="88"/>
      <c r="EL25" s="88"/>
      <c r="EM25" s="46"/>
      <c r="EN25" s="86"/>
      <c r="EO25" s="52"/>
      <c r="EP25" s="52"/>
      <c r="EQ25" s="87"/>
      <c r="ER25" s="88"/>
      <c r="ES25" s="88"/>
      <c r="ET25" s="46"/>
      <c r="EU25" s="86"/>
      <c r="EV25" s="52"/>
      <c r="EW25" s="52"/>
      <c r="EX25" s="87"/>
      <c r="EY25" s="88"/>
      <c r="EZ25" s="88"/>
      <c r="FA25" s="46"/>
      <c r="FB25" s="86"/>
      <c r="FC25" s="52"/>
      <c r="FD25" s="52"/>
      <c r="FE25" s="87"/>
      <c r="FF25" s="88"/>
      <c r="FG25" s="88"/>
      <c r="FH25" s="46"/>
      <c r="FI25" s="86"/>
      <c r="FJ25" s="52"/>
      <c r="FK25" s="52"/>
      <c r="FL25" s="87"/>
      <c r="FM25" s="88"/>
      <c r="FN25" s="88"/>
      <c r="FO25" s="46"/>
      <c r="FP25" s="86"/>
      <c r="FQ25" s="52"/>
      <c r="FR25" s="52"/>
      <c r="FS25" s="87"/>
      <c r="FT25" s="88"/>
      <c r="FU25" s="88"/>
      <c r="FV25" s="46"/>
      <c r="FW25" s="86"/>
      <c r="FX25" s="52"/>
      <c r="FY25" s="52"/>
      <c r="FZ25" s="87"/>
      <c r="GA25" s="88"/>
      <c r="GB25" s="88"/>
      <c r="GC25" s="46"/>
      <c r="GD25" s="86"/>
      <c r="GE25" s="52"/>
      <c r="GF25" s="52"/>
      <c r="GG25" s="87"/>
      <c r="GH25" s="88"/>
      <c r="GI25" s="88"/>
      <c r="GJ25" s="46"/>
      <c r="GK25" s="86"/>
      <c r="GL25" s="52"/>
      <c r="GM25" s="52"/>
      <c r="GN25" s="87"/>
      <c r="GO25" s="88"/>
      <c r="GP25" s="88"/>
      <c r="GQ25" s="46"/>
      <c r="GR25" s="86"/>
      <c r="GS25" s="52"/>
      <c r="GT25" s="52"/>
      <c r="GU25" s="87"/>
      <c r="GV25" s="88"/>
      <c r="GW25" s="88"/>
      <c r="GX25" s="46"/>
      <c r="GY25" s="86"/>
      <c r="GZ25" s="52"/>
      <c r="HA25" s="52"/>
      <c r="HB25" s="87"/>
      <c r="HC25" s="88"/>
      <c r="HD25" s="88"/>
      <c r="HE25" s="46"/>
      <c r="HF25" s="86"/>
      <c r="HG25" s="52"/>
      <c r="HH25" s="52"/>
      <c r="HI25" s="87"/>
      <c r="HJ25" s="88"/>
      <c r="HK25" s="88"/>
      <c r="HL25" s="46"/>
      <c r="HM25" s="86"/>
      <c r="HN25" s="52"/>
      <c r="HO25" s="52"/>
      <c r="HP25" s="87"/>
      <c r="HQ25" s="88"/>
      <c r="HR25" s="88"/>
      <c r="HS25" s="46"/>
      <c r="HT25" s="86"/>
      <c r="HU25" s="52"/>
      <c r="HV25" s="52"/>
      <c r="HW25" s="87"/>
      <c r="HX25" s="88"/>
      <c r="HY25" s="88"/>
      <c r="HZ25" s="46"/>
      <c r="IA25" s="86"/>
      <c r="IB25" s="52"/>
      <c r="IC25" s="52"/>
      <c r="ID25" s="87"/>
      <c r="IE25" s="88"/>
      <c r="IF25" s="88"/>
      <c r="IG25" s="46"/>
      <c r="IH25" s="86"/>
      <c r="II25" s="52"/>
      <c r="IJ25" s="52"/>
      <c r="IK25" s="87"/>
      <c r="IL25" s="88"/>
      <c r="IM25" s="88"/>
      <c r="IN25" s="46"/>
    </row>
    <row r="26" spans="1:248">
      <c r="Q26" s="46"/>
    </row>
    <row r="93" spans="1:248" s="83" customFormat="1">
      <c r="A93" s="55"/>
      <c r="B93" s="55"/>
      <c r="D93" s="84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84"/>
      <c r="R93" s="82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55"/>
      <c r="HU93" s="55"/>
      <c r="HV93" s="55"/>
      <c r="HW93" s="55"/>
      <c r="HX93" s="55"/>
      <c r="HY93" s="55"/>
      <c r="HZ93" s="55"/>
      <c r="IA93" s="55"/>
      <c r="IB93" s="55"/>
      <c r="IC93" s="55"/>
      <c r="ID93" s="55"/>
      <c r="IE93" s="55"/>
      <c r="IF93" s="55"/>
      <c r="IG93" s="55"/>
      <c r="IH93" s="55"/>
      <c r="II93" s="55"/>
      <c r="IJ93" s="55"/>
      <c r="IK93" s="55"/>
      <c r="IL93" s="55"/>
      <c r="IM93" s="55"/>
      <c r="IN93" s="55"/>
    </row>
  </sheetData>
  <mergeCells count="7">
    <mergeCell ref="O10:P10"/>
    <mergeCell ref="C10:D10"/>
    <mergeCell ref="E10:F10"/>
    <mergeCell ref="G10:H10"/>
    <mergeCell ref="M10:N10"/>
    <mergeCell ref="I10:J10"/>
    <mergeCell ref="K10:L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82"/>
  <sheetViews>
    <sheetView zoomScaleNormal="100" workbookViewId="0">
      <selection sqref="A1:C1"/>
    </sheetView>
  </sheetViews>
  <sheetFormatPr defaultColWidth="12.5703125" defaultRowHeight="12.75"/>
  <cols>
    <col min="1" max="1" width="45.85546875" style="210" customWidth="1"/>
    <col min="2" max="2" width="28.7109375" style="210" customWidth="1"/>
    <col min="3" max="3" width="17.140625" style="210" customWidth="1"/>
    <col min="4" max="257" width="12.5703125" style="135"/>
    <col min="258" max="258" width="40.85546875" style="135" customWidth="1"/>
    <col min="259" max="259" width="37.5703125" style="135" customWidth="1"/>
    <col min="260" max="513" width="12.5703125" style="135"/>
    <col min="514" max="514" width="40.85546875" style="135" customWidth="1"/>
    <col min="515" max="515" width="37.5703125" style="135" customWidth="1"/>
    <col min="516" max="769" width="12.5703125" style="135"/>
    <col min="770" max="770" width="40.85546875" style="135" customWidth="1"/>
    <col min="771" max="771" width="37.5703125" style="135" customWidth="1"/>
    <col min="772" max="1025" width="12.5703125" style="135"/>
    <col min="1026" max="1026" width="40.85546875" style="135" customWidth="1"/>
    <col min="1027" max="1027" width="37.5703125" style="135" customWidth="1"/>
    <col min="1028" max="1281" width="12.5703125" style="135"/>
    <col min="1282" max="1282" width="40.85546875" style="135" customWidth="1"/>
    <col min="1283" max="1283" width="37.5703125" style="135" customWidth="1"/>
    <col min="1284" max="1537" width="12.5703125" style="135"/>
    <col min="1538" max="1538" width="40.85546875" style="135" customWidth="1"/>
    <col min="1539" max="1539" width="37.5703125" style="135" customWidth="1"/>
    <col min="1540" max="1793" width="12.5703125" style="135"/>
    <col min="1794" max="1794" width="40.85546875" style="135" customWidth="1"/>
    <col min="1795" max="1795" width="37.5703125" style="135" customWidth="1"/>
    <col min="1796" max="2049" width="12.5703125" style="135"/>
    <col min="2050" max="2050" width="40.85546875" style="135" customWidth="1"/>
    <col min="2051" max="2051" width="37.5703125" style="135" customWidth="1"/>
    <col min="2052" max="2305" width="12.5703125" style="135"/>
    <col min="2306" max="2306" width="40.85546875" style="135" customWidth="1"/>
    <col min="2307" max="2307" width="37.5703125" style="135" customWidth="1"/>
    <col min="2308" max="2561" width="12.5703125" style="135"/>
    <col min="2562" max="2562" width="40.85546875" style="135" customWidth="1"/>
    <col min="2563" max="2563" width="37.5703125" style="135" customWidth="1"/>
    <col min="2564" max="2817" width="12.5703125" style="135"/>
    <col min="2818" max="2818" width="40.85546875" style="135" customWidth="1"/>
    <col min="2819" max="2819" width="37.5703125" style="135" customWidth="1"/>
    <col min="2820" max="3073" width="12.5703125" style="135"/>
    <col min="3074" max="3074" width="40.85546875" style="135" customWidth="1"/>
    <col min="3075" max="3075" width="37.5703125" style="135" customWidth="1"/>
    <col min="3076" max="3329" width="12.5703125" style="135"/>
    <col min="3330" max="3330" width="40.85546875" style="135" customWidth="1"/>
    <col min="3331" max="3331" width="37.5703125" style="135" customWidth="1"/>
    <col min="3332" max="3585" width="12.5703125" style="135"/>
    <col min="3586" max="3586" width="40.85546875" style="135" customWidth="1"/>
    <col min="3587" max="3587" width="37.5703125" style="135" customWidth="1"/>
    <col min="3588" max="3841" width="12.5703125" style="135"/>
    <col min="3842" max="3842" width="40.85546875" style="135" customWidth="1"/>
    <col min="3843" max="3843" width="37.5703125" style="135" customWidth="1"/>
    <col min="3844" max="4097" width="12.5703125" style="135"/>
    <col min="4098" max="4098" width="40.85546875" style="135" customWidth="1"/>
    <col min="4099" max="4099" width="37.5703125" style="135" customWidth="1"/>
    <col min="4100" max="4353" width="12.5703125" style="135"/>
    <col min="4354" max="4354" width="40.85546875" style="135" customWidth="1"/>
    <col min="4355" max="4355" width="37.5703125" style="135" customWidth="1"/>
    <col min="4356" max="4609" width="12.5703125" style="135"/>
    <col min="4610" max="4610" width="40.85546875" style="135" customWidth="1"/>
    <col min="4611" max="4611" width="37.5703125" style="135" customWidth="1"/>
    <col min="4612" max="4865" width="12.5703125" style="135"/>
    <col min="4866" max="4866" width="40.85546875" style="135" customWidth="1"/>
    <col min="4867" max="4867" width="37.5703125" style="135" customWidth="1"/>
    <col min="4868" max="5121" width="12.5703125" style="135"/>
    <col min="5122" max="5122" width="40.85546875" style="135" customWidth="1"/>
    <col min="5123" max="5123" width="37.5703125" style="135" customWidth="1"/>
    <col min="5124" max="5377" width="12.5703125" style="135"/>
    <col min="5378" max="5378" width="40.85546875" style="135" customWidth="1"/>
    <col min="5379" max="5379" width="37.5703125" style="135" customWidth="1"/>
    <col min="5380" max="5633" width="12.5703125" style="135"/>
    <col min="5634" max="5634" width="40.85546875" style="135" customWidth="1"/>
    <col min="5635" max="5635" width="37.5703125" style="135" customWidth="1"/>
    <col min="5636" max="5889" width="12.5703125" style="135"/>
    <col min="5890" max="5890" width="40.85546875" style="135" customWidth="1"/>
    <col min="5891" max="5891" width="37.5703125" style="135" customWidth="1"/>
    <col min="5892" max="6145" width="12.5703125" style="135"/>
    <col min="6146" max="6146" width="40.85546875" style="135" customWidth="1"/>
    <col min="6147" max="6147" width="37.5703125" style="135" customWidth="1"/>
    <col min="6148" max="6401" width="12.5703125" style="135"/>
    <col min="6402" max="6402" width="40.85546875" style="135" customWidth="1"/>
    <col min="6403" max="6403" width="37.5703125" style="135" customWidth="1"/>
    <col min="6404" max="6657" width="12.5703125" style="135"/>
    <col min="6658" max="6658" width="40.85546875" style="135" customWidth="1"/>
    <col min="6659" max="6659" width="37.5703125" style="135" customWidth="1"/>
    <col min="6660" max="6913" width="12.5703125" style="135"/>
    <col min="6914" max="6914" width="40.85546875" style="135" customWidth="1"/>
    <col min="6915" max="6915" width="37.5703125" style="135" customWidth="1"/>
    <col min="6916" max="7169" width="12.5703125" style="135"/>
    <col min="7170" max="7170" width="40.85546875" style="135" customWidth="1"/>
    <col min="7171" max="7171" width="37.5703125" style="135" customWidth="1"/>
    <col min="7172" max="7425" width="12.5703125" style="135"/>
    <col min="7426" max="7426" width="40.85546875" style="135" customWidth="1"/>
    <col min="7427" max="7427" width="37.5703125" style="135" customWidth="1"/>
    <col min="7428" max="7681" width="12.5703125" style="135"/>
    <col min="7682" max="7682" width="40.85546875" style="135" customWidth="1"/>
    <col min="7683" max="7683" width="37.5703125" style="135" customWidth="1"/>
    <col min="7684" max="7937" width="12.5703125" style="135"/>
    <col min="7938" max="7938" width="40.85546875" style="135" customWidth="1"/>
    <col min="7939" max="7939" width="37.5703125" style="135" customWidth="1"/>
    <col min="7940" max="8193" width="12.5703125" style="135"/>
    <col min="8194" max="8194" width="40.85546875" style="135" customWidth="1"/>
    <col min="8195" max="8195" width="37.5703125" style="135" customWidth="1"/>
    <col min="8196" max="8449" width="12.5703125" style="135"/>
    <col min="8450" max="8450" width="40.85546875" style="135" customWidth="1"/>
    <col min="8451" max="8451" width="37.5703125" style="135" customWidth="1"/>
    <col min="8452" max="8705" width="12.5703125" style="135"/>
    <col min="8706" max="8706" width="40.85546875" style="135" customWidth="1"/>
    <col min="8707" max="8707" width="37.5703125" style="135" customWidth="1"/>
    <col min="8708" max="8961" width="12.5703125" style="135"/>
    <col min="8962" max="8962" width="40.85546875" style="135" customWidth="1"/>
    <col min="8963" max="8963" width="37.5703125" style="135" customWidth="1"/>
    <col min="8964" max="9217" width="12.5703125" style="135"/>
    <col min="9218" max="9218" width="40.85546875" style="135" customWidth="1"/>
    <col min="9219" max="9219" width="37.5703125" style="135" customWidth="1"/>
    <col min="9220" max="9473" width="12.5703125" style="135"/>
    <col min="9474" max="9474" width="40.85546875" style="135" customWidth="1"/>
    <col min="9475" max="9475" width="37.5703125" style="135" customWidth="1"/>
    <col min="9476" max="9729" width="12.5703125" style="135"/>
    <col min="9730" max="9730" width="40.85546875" style="135" customWidth="1"/>
    <col min="9731" max="9731" width="37.5703125" style="135" customWidth="1"/>
    <col min="9732" max="9985" width="12.5703125" style="135"/>
    <col min="9986" max="9986" width="40.85546875" style="135" customWidth="1"/>
    <col min="9987" max="9987" width="37.5703125" style="135" customWidth="1"/>
    <col min="9988" max="10241" width="12.5703125" style="135"/>
    <col min="10242" max="10242" width="40.85546875" style="135" customWidth="1"/>
    <col min="10243" max="10243" width="37.5703125" style="135" customWidth="1"/>
    <col min="10244" max="10497" width="12.5703125" style="135"/>
    <col min="10498" max="10498" width="40.85546875" style="135" customWidth="1"/>
    <col min="10499" max="10499" width="37.5703125" style="135" customWidth="1"/>
    <col min="10500" max="10753" width="12.5703125" style="135"/>
    <col min="10754" max="10754" width="40.85546875" style="135" customWidth="1"/>
    <col min="10755" max="10755" width="37.5703125" style="135" customWidth="1"/>
    <col min="10756" max="11009" width="12.5703125" style="135"/>
    <col min="11010" max="11010" width="40.85546875" style="135" customWidth="1"/>
    <col min="11011" max="11011" width="37.5703125" style="135" customWidth="1"/>
    <col min="11012" max="11265" width="12.5703125" style="135"/>
    <col min="11266" max="11266" width="40.85546875" style="135" customWidth="1"/>
    <col min="11267" max="11267" width="37.5703125" style="135" customWidth="1"/>
    <col min="11268" max="11521" width="12.5703125" style="135"/>
    <col min="11522" max="11522" width="40.85546875" style="135" customWidth="1"/>
    <col min="11523" max="11523" width="37.5703125" style="135" customWidth="1"/>
    <col min="11524" max="11777" width="12.5703125" style="135"/>
    <col min="11778" max="11778" width="40.85546875" style="135" customWidth="1"/>
    <col min="11779" max="11779" width="37.5703125" style="135" customWidth="1"/>
    <col min="11780" max="12033" width="12.5703125" style="135"/>
    <col min="12034" max="12034" width="40.85546875" style="135" customWidth="1"/>
    <col min="12035" max="12035" width="37.5703125" style="135" customWidth="1"/>
    <col min="12036" max="12289" width="12.5703125" style="135"/>
    <col min="12290" max="12290" width="40.85546875" style="135" customWidth="1"/>
    <col min="12291" max="12291" width="37.5703125" style="135" customWidth="1"/>
    <col min="12292" max="12545" width="12.5703125" style="135"/>
    <col min="12546" max="12546" width="40.85546875" style="135" customWidth="1"/>
    <col min="12547" max="12547" width="37.5703125" style="135" customWidth="1"/>
    <col min="12548" max="12801" width="12.5703125" style="135"/>
    <col min="12802" max="12802" width="40.85546875" style="135" customWidth="1"/>
    <col min="12803" max="12803" width="37.5703125" style="135" customWidth="1"/>
    <col min="12804" max="13057" width="12.5703125" style="135"/>
    <col min="13058" max="13058" width="40.85546875" style="135" customWidth="1"/>
    <col min="13059" max="13059" width="37.5703125" style="135" customWidth="1"/>
    <col min="13060" max="13313" width="12.5703125" style="135"/>
    <col min="13314" max="13314" width="40.85546875" style="135" customWidth="1"/>
    <col min="13315" max="13315" width="37.5703125" style="135" customWidth="1"/>
    <col min="13316" max="13569" width="12.5703125" style="135"/>
    <col min="13570" max="13570" width="40.85546875" style="135" customWidth="1"/>
    <col min="13571" max="13571" width="37.5703125" style="135" customWidth="1"/>
    <col min="13572" max="13825" width="12.5703125" style="135"/>
    <col min="13826" max="13826" width="40.85546875" style="135" customWidth="1"/>
    <col min="13827" max="13827" width="37.5703125" style="135" customWidth="1"/>
    <col min="13828" max="14081" width="12.5703125" style="135"/>
    <col min="14082" max="14082" width="40.85546875" style="135" customWidth="1"/>
    <col min="14083" max="14083" width="37.5703125" style="135" customWidth="1"/>
    <col min="14084" max="14337" width="12.5703125" style="135"/>
    <col min="14338" max="14338" width="40.85546875" style="135" customWidth="1"/>
    <col min="14339" max="14339" width="37.5703125" style="135" customWidth="1"/>
    <col min="14340" max="14593" width="12.5703125" style="135"/>
    <col min="14594" max="14594" width="40.85546875" style="135" customWidth="1"/>
    <col min="14595" max="14595" width="37.5703125" style="135" customWidth="1"/>
    <col min="14596" max="14849" width="12.5703125" style="135"/>
    <col min="14850" max="14850" width="40.85546875" style="135" customWidth="1"/>
    <col min="14851" max="14851" width="37.5703125" style="135" customWidth="1"/>
    <col min="14852" max="15105" width="12.5703125" style="135"/>
    <col min="15106" max="15106" width="40.85546875" style="135" customWidth="1"/>
    <col min="15107" max="15107" width="37.5703125" style="135" customWidth="1"/>
    <col min="15108" max="15361" width="12.5703125" style="135"/>
    <col min="15362" max="15362" width="40.85546875" style="135" customWidth="1"/>
    <col min="15363" max="15363" width="37.5703125" style="135" customWidth="1"/>
    <col min="15364" max="15617" width="12.5703125" style="135"/>
    <col min="15618" max="15618" width="40.85546875" style="135" customWidth="1"/>
    <col min="15619" max="15619" width="37.5703125" style="135" customWidth="1"/>
    <col min="15620" max="15873" width="12.5703125" style="135"/>
    <col min="15874" max="15874" width="40.85546875" style="135" customWidth="1"/>
    <col min="15875" max="15875" width="37.5703125" style="135" customWidth="1"/>
    <col min="15876" max="16129" width="12.5703125" style="135"/>
    <col min="16130" max="16130" width="40.85546875" style="135" customWidth="1"/>
    <col min="16131" max="16131" width="37.5703125" style="135" customWidth="1"/>
    <col min="16132" max="16384" width="12.5703125" style="135"/>
  </cols>
  <sheetData>
    <row r="1" spans="1:8" ht="45" customHeight="1" thickBot="1">
      <c r="A1" s="242" t="s">
        <v>221</v>
      </c>
      <c r="B1" s="243"/>
      <c r="C1" s="244"/>
      <c r="D1" s="132"/>
      <c r="E1" s="133"/>
      <c r="F1" s="134"/>
      <c r="G1" s="134"/>
      <c r="H1" s="134"/>
    </row>
    <row r="2" spans="1:8" ht="18">
      <c r="A2" s="245" t="s">
        <v>222</v>
      </c>
      <c r="B2" s="136" t="s">
        <v>223</v>
      </c>
      <c r="C2" s="137">
        <f>B24</f>
        <v>0.2</v>
      </c>
      <c r="D2" s="133"/>
      <c r="E2" s="138"/>
      <c r="F2" s="134"/>
      <c r="G2" s="134"/>
      <c r="H2" s="134"/>
    </row>
    <row r="3" spans="1:8" ht="18">
      <c r="A3" s="246"/>
      <c r="B3" s="136" t="s">
        <v>224</v>
      </c>
      <c r="C3" s="137">
        <v>0.65</v>
      </c>
      <c r="D3" s="133"/>
      <c r="E3" s="133" t="s">
        <v>225</v>
      </c>
      <c r="F3" s="134"/>
      <c r="G3" s="134"/>
      <c r="H3" s="134"/>
    </row>
    <row r="4" spans="1:8" ht="18">
      <c r="A4" s="246"/>
      <c r="B4" s="136" t="s">
        <v>226</v>
      </c>
      <c r="C4" s="137">
        <v>3</v>
      </c>
      <c r="D4" s="133"/>
      <c r="E4" s="133"/>
      <c r="F4" s="134"/>
      <c r="G4" s="134"/>
      <c r="H4" s="134"/>
    </row>
    <row r="5" spans="1:8" ht="18.75" thickBot="1">
      <c r="A5" s="246"/>
      <c r="B5" s="139" t="s">
        <v>227</v>
      </c>
      <c r="C5" s="140">
        <v>0</v>
      </c>
      <c r="D5" s="133"/>
      <c r="E5" s="133" t="s">
        <v>225</v>
      </c>
      <c r="F5" s="134"/>
      <c r="G5" s="134"/>
      <c r="H5" s="134"/>
    </row>
    <row r="6" spans="1:8" ht="18.75" thickBot="1">
      <c r="A6" s="247"/>
      <c r="B6" s="141" t="s">
        <v>228</v>
      </c>
      <c r="C6" s="142">
        <f>SUM(C2:C5)</f>
        <v>3.85</v>
      </c>
      <c r="D6" s="133"/>
      <c r="E6" s="133"/>
      <c r="F6" s="143"/>
      <c r="G6" s="134"/>
      <c r="H6" s="134"/>
    </row>
    <row r="7" spans="1:8" ht="18">
      <c r="A7" s="144" t="s">
        <v>229</v>
      </c>
      <c r="B7" s="145" t="s">
        <v>230</v>
      </c>
      <c r="C7" s="146" t="s">
        <v>231</v>
      </c>
      <c r="D7" s="133"/>
      <c r="E7" s="133"/>
      <c r="F7" s="134"/>
      <c r="G7" s="147" t="s">
        <v>232</v>
      </c>
      <c r="H7" s="134"/>
    </row>
    <row r="8" spans="1:8" ht="18">
      <c r="A8" s="144" t="s">
        <v>233</v>
      </c>
      <c r="B8" s="148">
        <v>4.67</v>
      </c>
      <c r="C8" s="149">
        <v>4.49</v>
      </c>
      <c r="D8" s="133"/>
      <c r="E8" s="150"/>
      <c r="F8" s="134"/>
      <c r="G8" s="134"/>
      <c r="H8" s="134"/>
    </row>
    <row r="9" spans="1:8" ht="18">
      <c r="A9" s="151" t="s">
        <v>234</v>
      </c>
      <c r="B9" s="152">
        <v>0.97</v>
      </c>
      <c r="C9" s="153">
        <v>0.82</v>
      </c>
      <c r="D9" s="133"/>
      <c r="E9" s="150"/>
      <c r="F9" s="134"/>
      <c r="G9" s="134"/>
      <c r="H9" s="134"/>
    </row>
    <row r="10" spans="1:8" ht="18">
      <c r="A10" s="151" t="s">
        <v>235</v>
      </c>
      <c r="B10" s="152">
        <v>0.74</v>
      </c>
      <c r="C10" s="153">
        <v>0.89</v>
      </c>
      <c r="D10" s="133"/>
      <c r="E10" s="150"/>
      <c r="F10" s="134"/>
      <c r="G10" s="134"/>
      <c r="H10" s="134"/>
    </row>
    <row r="11" spans="1:8" ht="18">
      <c r="A11" s="151" t="s">
        <v>236</v>
      </c>
      <c r="B11" s="152">
        <v>1.21</v>
      </c>
      <c r="C11" s="153">
        <v>1.1100000000000001</v>
      </c>
      <c r="D11" s="133"/>
      <c r="E11" s="150"/>
      <c r="F11" s="134"/>
      <c r="G11" s="134"/>
      <c r="H11" s="134"/>
    </row>
    <row r="12" spans="1:8" ht="18.75" thickBot="1">
      <c r="A12" s="154" t="s">
        <v>237</v>
      </c>
      <c r="B12" s="155">
        <v>8.69</v>
      </c>
      <c r="C12" s="156">
        <v>6.22</v>
      </c>
      <c r="D12" s="133"/>
      <c r="E12" s="150"/>
      <c r="F12" s="134"/>
      <c r="G12" s="134"/>
      <c r="H12" s="134"/>
    </row>
    <row r="13" spans="1:8" ht="18.75" thickBot="1">
      <c r="A13" s="157" t="s">
        <v>238</v>
      </c>
      <c r="B13" s="158">
        <f>(((((1+(B8+B9+B10)/100)*(1+B11/100)*(1+B12/100))/(1-C6/100))-1)*100)</f>
        <v>21.71</v>
      </c>
      <c r="C13" s="142">
        <f>(((((1+(C8+C9+C10)/100)*(1+C11/100)*(1+C12/100))/(1-(C3+C4+C5)/100))-1)*100)</f>
        <v>18.38</v>
      </c>
      <c r="D13" s="159"/>
      <c r="E13" s="133"/>
      <c r="F13" s="134"/>
      <c r="G13" s="134"/>
      <c r="H13" s="134"/>
    </row>
    <row r="14" spans="1:8" ht="15.75" thickBot="1">
      <c r="A14" s="248" t="s">
        <v>239</v>
      </c>
      <c r="B14" s="249"/>
      <c r="C14" s="250"/>
      <c r="D14" s="159"/>
      <c r="E14" s="133"/>
      <c r="F14" s="134"/>
      <c r="G14" s="134"/>
      <c r="H14" s="134"/>
    </row>
    <row r="15" spans="1:8" ht="18.75" thickBot="1">
      <c r="A15" s="160" t="s">
        <v>240</v>
      </c>
      <c r="B15" s="161">
        <f>IF(D15="X",0,ROUND(B13,2)/100)</f>
        <v>0.21709999999999999</v>
      </c>
      <c r="C15" s="162"/>
      <c r="D15" s="163"/>
      <c r="E15" s="164"/>
      <c r="F15" s="134" t="s">
        <v>241</v>
      </c>
      <c r="G15" s="134"/>
      <c r="H15" s="134"/>
    </row>
    <row r="16" spans="1:8" ht="7.9" customHeight="1" thickBot="1">
      <c r="A16" s="165"/>
      <c r="B16" s="166"/>
      <c r="C16" s="167"/>
      <c r="D16" s="159"/>
      <c r="E16" s="133"/>
      <c r="F16" s="134"/>
      <c r="G16" s="134"/>
      <c r="H16" s="134"/>
    </row>
    <row r="17" spans="1:13" ht="18.75" thickBot="1">
      <c r="A17" s="160" t="s">
        <v>242</v>
      </c>
      <c r="B17" s="161">
        <f>IF(D15="X",0,ROUND(C13,2)/100)</f>
        <v>0.18379999999999999</v>
      </c>
      <c r="C17" s="162"/>
      <c r="D17" s="133"/>
      <c r="E17" s="164"/>
      <c r="F17" s="168"/>
      <c r="G17" s="168"/>
      <c r="H17" s="168"/>
      <c r="I17" s="169"/>
      <c r="J17" s="169"/>
      <c r="K17" s="169"/>
      <c r="L17" s="169"/>
      <c r="M17" s="169"/>
    </row>
    <row r="18" spans="1:13" ht="6.6" customHeight="1">
      <c r="A18" s="170"/>
      <c r="B18" s="170"/>
      <c r="C18" s="170"/>
      <c r="D18" s="133"/>
      <c r="E18" s="133"/>
      <c r="F18" s="134"/>
      <c r="G18" s="134"/>
      <c r="H18" s="134"/>
    </row>
    <row r="19" spans="1:13">
      <c r="A19" s="171"/>
      <c r="B19" s="171"/>
      <c r="C19" s="171"/>
      <c r="D19" s="133"/>
      <c r="E19" s="133"/>
      <c r="F19" s="134"/>
      <c r="G19" s="134"/>
      <c r="H19" s="134"/>
    </row>
    <row r="20" spans="1:13" ht="16.5" thickBot="1">
      <c r="A20" s="172"/>
      <c r="B20" s="173" t="s">
        <v>243</v>
      </c>
      <c r="C20" s="171"/>
      <c r="D20" s="133"/>
      <c r="E20" s="133"/>
      <c r="F20" s="134"/>
      <c r="G20" s="134"/>
      <c r="H20" s="134"/>
    </row>
    <row r="21" spans="1:13" ht="18.75" thickBot="1">
      <c r="A21" s="174" t="s">
        <v>244</v>
      </c>
      <c r="B21" s="175">
        <v>2</v>
      </c>
      <c r="C21" s="176" t="s">
        <v>245</v>
      </c>
      <c r="D21" s="133"/>
      <c r="E21" s="138"/>
      <c r="F21" s="134"/>
      <c r="G21" s="134"/>
      <c r="H21" s="134"/>
    </row>
    <row r="22" spans="1:13" ht="18.75" thickBot="1">
      <c r="A22" s="174" t="s">
        <v>246</v>
      </c>
      <c r="B22" s="175">
        <v>10</v>
      </c>
      <c r="C22" s="176" t="s">
        <v>245</v>
      </c>
      <c r="D22" s="133"/>
      <c r="E22" s="138"/>
      <c r="F22" s="134"/>
      <c r="G22" s="134"/>
      <c r="H22" s="134"/>
    </row>
    <row r="23" spans="1:13" ht="18">
      <c r="A23" s="174" t="s">
        <v>247</v>
      </c>
      <c r="B23" s="177" t="s">
        <v>248</v>
      </c>
      <c r="C23" s="176" t="s">
        <v>245</v>
      </c>
      <c r="D23" s="133"/>
      <c r="E23" s="133"/>
      <c r="F23" s="134"/>
      <c r="G23" s="134"/>
      <c r="H23" s="134"/>
    </row>
    <row r="24" spans="1:13" ht="18">
      <c r="A24" s="174" t="s">
        <v>249</v>
      </c>
      <c r="B24" s="178">
        <f>ROUND(B21*B22/100,4)</f>
        <v>0.2</v>
      </c>
      <c r="C24" s="176" t="s">
        <v>245</v>
      </c>
      <c r="D24" s="133"/>
      <c r="E24" s="133"/>
      <c r="F24" s="134"/>
      <c r="G24" s="134"/>
      <c r="H24" s="134"/>
    </row>
    <row r="25" spans="1:13" ht="13.5" thickBot="1">
      <c r="A25" s="179"/>
      <c r="B25" s="180"/>
      <c r="C25" s="180"/>
      <c r="D25" s="133"/>
      <c r="E25" s="133"/>
      <c r="F25" s="134"/>
      <c r="G25" s="134"/>
      <c r="H25" s="134"/>
    </row>
    <row r="26" spans="1:13" ht="13.5" thickBot="1">
      <c r="A26" s="251" t="s">
        <v>250</v>
      </c>
      <c r="B26" s="252"/>
      <c r="C26" s="252"/>
      <c r="D26" s="253"/>
      <c r="E26" s="133"/>
      <c r="F26" s="134"/>
      <c r="G26" s="134"/>
      <c r="H26" s="134"/>
    </row>
    <row r="27" spans="1:13" ht="13.5" thickBot="1">
      <c r="A27" s="181" t="s">
        <v>251</v>
      </c>
      <c r="B27" s="182" t="s">
        <v>252</v>
      </c>
      <c r="C27" s="183" t="s">
        <v>253</v>
      </c>
      <c r="D27" s="184" t="s">
        <v>254</v>
      </c>
      <c r="E27" s="133"/>
      <c r="F27" s="134"/>
      <c r="G27" s="134"/>
      <c r="H27" s="134"/>
    </row>
    <row r="28" spans="1:13">
      <c r="A28" s="185" t="s">
        <v>255</v>
      </c>
      <c r="B28" s="186">
        <v>0.2034</v>
      </c>
      <c r="C28" s="187">
        <v>0.22120000000000001</v>
      </c>
      <c r="D28" s="188">
        <v>0.25</v>
      </c>
      <c r="E28" s="133"/>
      <c r="F28" s="134"/>
      <c r="G28" s="134"/>
      <c r="H28" s="134"/>
    </row>
    <row r="29" spans="1:13">
      <c r="A29" s="189" t="s">
        <v>256</v>
      </c>
      <c r="B29" s="190">
        <v>0.19600000000000001</v>
      </c>
      <c r="C29" s="191">
        <v>0.20949999999999999</v>
      </c>
      <c r="D29" s="192">
        <v>0.24229999999999999</v>
      </c>
      <c r="E29" s="133"/>
      <c r="F29" s="134"/>
      <c r="G29" s="134"/>
      <c r="H29" s="134"/>
    </row>
    <row r="30" spans="1:13" ht="38.25">
      <c r="A30" s="189" t="s">
        <v>257</v>
      </c>
      <c r="B30" s="190">
        <v>0.20760000000000001</v>
      </c>
      <c r="C30" s="191">
        <v>0.24179999999999999</v>
      </c>
      <c r="D30" s="192">
        <v>0.26440000000000002</v>
      </c>
      <c r="E30" s="133"/>
      <c r="F30" s="134"/>
      <c r="G30" s="134"/>
      <c r="H30" s="134"/>
    </row>
    <row r="31" spans="1:13" ht="38.25">
      <c r="A31" s="189" t="s">
        <v>258</v>
      </c>
      <c r="B31" s="190">
        <v>0.24</v>
      </c>
      <c r="C31" s="191">
        <v>0.25840000000000002</v>
      </c>
      <c r="D31" s="192">
        <v>0.27860000000000001</v>
      </c>
      <c r="E31" s="133"/>
      <c r="F31" s="134"/>
      <c r="G31" s="134"/>
      <c r="H31" s="134"/>
    </row>
    <row r="32" spans="1:13" ht="13.5" thickBot="1">
      <c r="A32" s="193" t="s">
        <v>259</v>
      </c>
      <c r="B32" s="194">
        <v>0.22800000000000001</v>
      </c>
      <c r="C32" s="195">
        <v>0.27479999999999999</v>
      </c>
      <c r="D32" s="196">
        <v>0.3095</v>
      </c>
      <c r="E32" s="133"/>
      <c r="F32" s="134"/>
      <c r="G32" s="134"/>
      <c r="H32" s="134"/>
    </row>
    <row r="33" spans="1:17">
      <c r="A33" s="197"/>
      <c r="B33" s="180"/>
      <c r="C33" s="180"/>
      <c r="D33" s="133"/>
      <c r="E33" s="133"/>
      <c r="F33" s="134"/>
      <c r="G33" s="134"/>
      <c r="H33" s="134"/>
    </row>
    <row r="34" spans="1:17" ht="13.5" thickBot="1">
      <c r="A34" s="197"/>
      <c r="B34" s="180"/>
      <c r="C34" s="180"/>
      <c r="D34" s="133"/>
      <c r="E34" s="133"/>
      <c r="F34" s="134"/>
      <c r="G34" s="134"/>
      <c r="H34" s="134"/>
    </row>
    <row r="35" spans="1:17" ht="13.5" thickBot="1">
      <c r="A35" s="254" t="s">
        <v>260</v>
      </c>
      <c r="B35" s="182" t="s">
        <v>252</v>
      </c>
      <c r="C35" s="183" t="s">
        <v>253</v>
      </c>
      <c r="D35" s="184" t="s">
        <v>254</v>
      </c>
      <c r="E35" s="133"/>
      <c r="F35" s="134"/>
      <c r="G35" s="134"/>
      <c r="H35" s="134"/>
    </row>
    <row r="36" spans="1:17" ht="13.5" thickBot="1">
      <c r="A36" s="255"/>
      <c r="B36" s="198">
        <v>0.111</v>
      </c>
      <c r="C36" s="199">
        <v>0.14019999999999999</v>
      </c>
      <c r="D36" s="200">
        <v>0.16800000000000001</v>
      </c>
      <c r="E36" s="133"/>
      <c r="F36" s="134"/>
      <c r="G36" s="134"/>
      <c r="H36" s="134"/>
    </row>
    <row r="37" spans="1:17">
      <c r="A37" s="197"/>
      <c r="B37" s="180"/>
      <c r="C37" s="180"/>
      <c r="D37" s="133"/>
      <c r="E37" s="133"/>
      <c r="F37" s="134"/>
      <c r="G37" s="134"/>
      <c r="H37" s="134"/>
    </row>
    <row r="38" spans="1:17" ht="13.5" thickBot="1">
      <c r="A38" s="197"/>
      <c r="B38" s="180"/>
      <c r="C38" s="180"/>
      <c r="D38" s="133"/>
      <c r="E38" s="133"/>
      <c r="F38" s="133"/>
      <c r="G38" s="133"/>
      <c r="H38" s="133"/>
      <c r="I38" s="201"/>
      <c r="J38" s="201"/>
      <c r="K38" s="201"/>
      <c r="L38" s="201"/>
      <c r="M38" s="201"/>
      <c r="N38" s="201"/>
      <c r="O38" s="201"/>
      <c r="P38" s="201"/>
      <c r="Q38" s="201"/>
    </row>
    <row r="39" spans="1:17" ht="13.5" thickBot="1">
      <c r="A39" s="264" t="s">
        <v>251</v>
      </c>
      <c r="B39" s="259" t="s">
        <v>233</v>
      </c>
      <c r="C39" s="260"/>
      <c r="D39" s="261"/>
      <c r="E39" s="259" t="s">
        <v>261</v>
      </c>
      <c r="F39" s="260"/>
      <c r="G39" s="261"/>
      <c r="H39" s="259" t="s">
        <v>262</v>
      </c>
      <c r="I39" s="260"/>
      <c r="J39" s="261"/>
      <c r="K39" s="259" t="s">
        <v>263</v>
      </c>
      <c r="L39" s="262"/>
      <c r="M39" s="263"/>
      <c r="N39" s="259" t="s">
        <v>237</v>
      </c>
      <c r="O39" s="262"/>
      <c r="P39" s="263"/>
      <c r="Q39" s="201"/>
    </row>
    <row r="40" spans="1:17" ht="13.5" thickBot="1">
      <c r="A40" s="265"/>
      <c r="B40" s="182" t="s">
        <v>252</v>
      </c>
      <c r="C40" s="183" t="s">
        <v>253</v>
      </c>
      <c r="D40" s="184" t="s">
        <v>254</v>
      </c>
      <c r="E40" s="182" t="s">
        <v>252</v>
      </c>
      <c r="F40" s="183" t="s">
        <v>253</v>
      </c>
      <c r="G40" s="184" t="s">
        <v>254</v>
      </c>
      <c r="H40" s="182" t="s">
        <v>252</v>
      </c>
      <c r="I40" s="183" t="s">
        <v>253</v>
      </c>
      <c r="J40" s="184" t="s">
        <v>254</v>
      </c>
      <c r="K40" s="182" t="s">
        <v>252</v>
      </c>
      <c r="L40" s="183" t="s">
        <v>253</v>
      </c>
      <c r="M40" s="184" t="s">
        <v>254</v>
      </c>
      <c r="N40" s="182" t="s">
        <v>252</v>
      </c>
      <c r="O40" s="183" t="s">
        <v>253</v>
      </c>
      <c r="P40" s="184" t="s">
        <v>254</v>
      </c>
      <c r="Q40" s="201"/>
    </row>
    <row r="41" spans="1:17">
      <c r="A41" s="185" t="s">
        <v>255</v>
      </c>
      <c r="B41" s="186">
        <v>0.03</v>
      </c>
      <c r="C41" s="187">
        <v>0.04</v>
      </c>
      <c r="D41" s="188">
        <v>5.5E-2</v>
      </c>
      <c r="E41" s="186">
        <v>9.7000000000000003E-3</v>
      </c>
      <c r="F41" s="187">
        <v>1.2699999999999999E-2</v>
      </c>
      <c r="G41" s="188">
        <v>1.2699999999999999E-2</v>
      </c>
      <c r="H41" s="186">
        <v>8.0000000000000002E-3</v>
      </c>
      <c r="I41" s="187">
        <v>8.0000000000000002E-3</v>
      </c>
      <c r="J41" s="188">
        <v>0.01</v>
      </c>
      <c r="K41" s="186">
        <v>5.8999999999999999E-3</v>
      </c>
      <c r="L41" s="187">
        <v>1.23E-2</v>
      </c>
      <c r="M41" s="188">
        <v>1.3899999999999999E-2</v>
      </c>
      <c r="N41" s="186">
        <v>6.1600000000000002E-2</v>
      </c>
      <c r="O41" s="187">
        <v>7.3999999999999996E-2</v>
      </c>
      <c r="P41" s="188">
        <v>8.9599999999999999E-2</v>
      </c>
      <c r="Q41" s="201"/>
    </row>
    <row r="42" spans="1:17">
      <c r="A42" s="189" t="s">
        <v>256</v>
      </c>
      <c r="B42" s="190">
        <v>3.7999999999999999E-2</v>
      </c>
      <c r="C42" s="191">
        <v>4.0099999999999997E-2</v>
      </c>
      <c r="D42" s="192">
        <v>4.6699999999999998E-2</v>
      </c>
      <c r="E42" s="190">
        <v>5.0000000000000001E-3</v>
      </c>
      <c r="F42" s="191">
        <v>5.5999999999999999E-3</v>
      </c>
      <c r="G42" s="192">
        <v>9.7000000000000003E-3</v>
      </c>
      <c r="H42" s="190">
        <v>3.2000000000000002E-3</v>
      </c>
      <c r="I42" s="191">
        <v>4.0000000000000001E-3</v>
      </c>
      <c r="J42" s="192">
        <v>7.4000000000000003E-3</v>
      </c>
      <c r="K42" s="190">
        <v>1.0200000000000001E-2</v>
      </c>
      <c r="L42" s="191">
        <v>1.11E-2</v>
      </c>
      <c r="M42" s="192">
        <v>1.21E-2</v>
      </c>
      <c r="N42" s="190">
        <v>6.6400000000000001E-2</v>
      </c>
      <c r="O42" s="191">
        <v>7.2999999999999995E-2</v>
      </c>
      <c r="P42" s="192">
        <v>8.6900000000000005E-2</v>
      </c>
      <c r="Q42" s="201"/>
    </row>
    <row r="43" spans="1:17" ht="38.25">
      <c r="A43" s="189" t="s">
        <v>257</v>
      </c>
      <c r="B43" s="190">
        <v>3.4299999999999997E-2</v>
      </c>
      <c r="C43" s="191">
        <v>4.9299999999999997E-2</v>
      </c>
      <c r="D43" s="192">
        <v>6.7100000000000007E-2</v>
      </c>
      <c r="E43" s="190">
        <v>0.01</v>
      </c>
      <c r="F43" s="191">
        <v>1.3899999999999999E-2</v>
      </c>
      <c r="G43" s="192">
        <v>1.7399999999999999E-2</v>
      </c>
      <c r="H43" s="190">
        <v>2.8E-3</v>
      </c>
      <c r="I43" s="191">
        <v>4.8999999999999998E-3</v>
      </c>
      <c r="J43" s="192">
        <v>7.4999999999999997E-3</v>
      </c>
      <c r="K43" s="190">
        <v>9.4000000000000004E-3</v>
      </c>
      <c r="L43" s="191">
        <v>9.9000000000000008E-3</v>
      </c>
      <c r="M43" s="192">
        <v>1.17E-2</v>
      </c>
      <c r="N43" s="190">
        <v>6.7400000000000002E-2</v>
      </c>
      <c r="O43" s="191">
        <v>8.0399999999999999E-2</v>
      </c>
      <c r="P43" s="192">
        <v>9.4E-2</v>
      </c>
      <c r="Q43" s="201"/>
    </row>
    <row r="44" spans="1:17" ht="38.25">
      <c r="A44" s="189" t="s">
        <v>258</v>
      </c>
      <c r="B44" s="190">
        <v>5.2900000000000003E-2</v>
      </c>
      <c r="C44" s="191">
        <v>5.9200000000000003E-2</v>
      </c>
      <c r="D44" s="192">
        <v>7.9299999999999995E-2</v>
      </c>
      <c r="E44" s="190">
        <v>0.01</v>
      </c>
      <c r="F44" s="191">
        <v>1.4800000000000001E-2</v>
      </c>
      <c r="G44" s="192">
        <v>1.9699999999999999E-2</v>
      </c>
      <c r="H44" s="190">
        <v>2.5000000000000001E-3</v>
      </c>
      <c r="I44" s="191">
        <v>5.1000000000000004E-3</v>
      </c>
      <c r="J44" s="192">
        <v>5.5999999999999999E-3</v>
      </c>
      <c r="K44" s="190">
        <v>1.01E-2</v>
      </c>
      <c r="L44" s="191">
        <v>1.0699999999999999E-2</v>
      </c>
      <c r="M44" s="192">
        <v>1.11E-2</v>
      </c>
      <c r="N44" s="190">
        <v>0.08</v>
      </c>
      <c r="O44" s="191">
        <v>8.3099999999999993E-2</v>
      </c>
      <c r="P44" s="192">
        <v>9.5100000000000004E-2</v>
      </c>
      <c r="Q44" s="201"/>
    </row>
    <row r="45" spans="1:17" ht="13.5" thickBot="1">
      <c r="A45" s="193" t="s">
        <v>259</v>
      </c>
      <c r="B45" s="194">
        <v>0.04</v>
      </c>
      <c r="C45" s="195">
        <v>5.5199999999999999E-2</v>
      </c>
      <c r="D45" s="196">
        <v>7.85E-2</v>
      </c>
      <c r="E45" s="194">
        <v>1.46E-2</v>
      </c>
      <c r="F45" s="195">
        <v>2.3199999999999998E-2</v>
      </c>
      <c r="G45" s="196">
        <v>3.1600000000000003E-2</v>
      </c>
      <c r="H45" s="194">
        <v>8.0999999999999996E-3</v>
      </c>
      <c r="I45" s="195">
        <v>1.2200000000000001E-2</v>
      </c>
      <c r="J45" s="196">
        <v>1.9900000000000001E-2</v>
      </c>
      <c r="K45" s="194">
        <v>9.4000000000000004E-3</v>
      </c>
      <c r="L45" s="195">
        <v>1.0200000000000001E-2</v>
      </c>
      <c r="M45" s="196">
        <v>1.3299999999999999E-2</v>
      </c>
      <c r="N45" s="194">
        <v>7.1400000000000005E-2</v>
      </c>
      <c r="O45" s="195">
        <v>8.4000000000000005E-2</v>
      </c>
      <c r="P45" s="196">
        <v>0.1043</v>
      </c>
      <c r="Q45" s="201"/>
    </row>
    <row r="46" spans="1:17">
      <c r="A46" s="180"/>
      <c r="B46" s="180"/>
      <c r="C46" s="180"/>
      <c r="D46" s="133"/>
      <c r="E46" s="133"/>
      <c r="F46" s="134"/>
      <c r="G46" s="134"/>
      <c r="H46" s="134"/>
    </row>
    <row r="47" spans="1:17" ht="13.5" thickBot="1">
      <c r="A47" s="180"/>
      <c r="B47" s="180"/>
      <c r="C47" s="180"/>
      <c r="D47" s="133"/>
      <c r="E47" s="133"/>
      <c r="F47" s="134"/>
      <c r="G47" s="134"/>
      <c r="H47" s="134"/>
    </row>
    <row r="48" spans="1:17" ht="13.5" thickBot="1">
      <c r="A48" s="259" t="s">
        <v>264</v>
      </c>
      <c r="B48" s="243"/>
      <c r="C48" s="243"/>
      <c r="D48" s="244"/>
      <c r="E48" s="133"/>
      <c r="F48" s="134"/>
      <c r="G48" s="134"/>
    </row>
    <row r="49" spans="1:36" ht="13.5" thickBot="1">
      <c r="A49" s="202" t="s">
        <v>265</v>
      </c>
      <c r="B49" s="203" t="s">
        <v>252</v>
      </c>
      <c r="C49" s="204" t="s">
        <v>253</v>
      </c>
      <c r="D49" s="205" t="s">
        <v>254</v>
      </c>
      <c r="E49" s="133"/>
      <c r="F49" s="134"/>
      <c r="G49" s="134"/>
    </row>
    <row r="50" spans="1:36">
      <c r="A50" s="185" t="s">
        <v>233</v>
      </c>
      <c r="B50" s="186">
        <v>1.4999999999999999E-2</v>
      </c>
      <c r="C50" s="187">
        <v>3.4500000000000003E-2</v>
      </c>
      <c r="D50" s="188">
        <v>4.4900000000000002E-2</v>
      </c>
      <c r="E50" s="133"/>
      <c r="F50" s="134"/>
      <c r="G50" s="134"/>
    </row>
    <row r="51" spans="1:36">
      <c r="A51" s="189" t="s">
        <v>262</v>
      </c>
      <c r="B51" s="190">
        <v>3.0000000000000001E-3</v>
      </c>
      <c r="C51" s="191">
        <v>4.7999999999999996E-3</v>
      </c>
      <c r="D51" s="192">
        <v>8.2000000000000007E-3</v>
      </c>
      <c r="E51" s="133"/>
      <c r="F51" s="134"/>
      <c r="G51" s="134"/>
    </row>
    <row r="52" spans="1:36">
      <c r="A52" s="189" t="s">
        <v>261</v>
      </c>
      <c r="B52" s="190">
        <v>5.5999999999999999E-3</v>
      </c>
      <c r="C52" s="191">
        <v>8.5000000000000006E-3</v>
      </c>
      <c r="D52" s="192">
        <v>8.8999999999999999E-3</v>
      </c>
      <c r="E52" s="133"/>
      <c r="F52" s="134"/>
      <c r="G52" s="134"/>
    </row>
    <row r="53" spans="1:36">
      <c r="A53" s="189" t="s">
        <v>263</v>
      </c>
      <c r="B53" s="190">
        <v>8.5000000000000006E-3</v>
      </c>
      <c r="C53" s="191">
        <v>8.5000000000000006E-3</v>
      </c>
      <c r="D53" s="192">
        <v>1.11E-2</v>
      </c>
      <c r="E53" s="133"/>
      <c r="F53" s="134"/>
      <c r="G53" s="134"/>
    </row>
    <row r="54" spans="1:36" ht="13.5" thickBot="1">
      <c r="A54" s="193" t="s">
        <v>237</v>
      </c>
      <c r="B54" s="194">
        <v>3.5000000000000003E-2</v>
      </c>
      <c r="C54" s="195">
        <v>5.11E-2</v>
      </c>
      <c r="D54" s="196">
        <v>6.2199999999999998E-2</v>
      </c>
      <c r="E54" s="133"/>
      <c r="F54" s="134"/>
      <c r="G54" s="134"/>
    </row>
    <row r="55" spans="1:36">
      <c r="A55" s="180"/>
      <c r="B55" s="180"/>
      <c r="C55" s="206"/>
      <c r="D55" s="133"/>
      <c r="E55" s="207"/>
      <c r="F55" s="134"/>
      <c r="G55" s="134"/>
      <c r="H55" s="134"/>
    </row>
    <row r="56" spans="1:36" ht="13.5" thickBot="1">
      <c r="A56" s="180"/>
      <c r="B56" s="180"/>
      <c r="C56" s="180"/>
      <c r="D56" s="133"/>
      <c r="E56" s="133"/>
      <c r="F56" s="134"/>
      <c r="G56" s="134"/>
      <c r="H56" s="134"/>
    </row>
    <row r="57" spans="1:36" ht="13.5" thickBot="1">
      <c r="A57" s="259" t="s">
        <v>266</v>
      </c>
      <c r="B57" s="243"/>
      <c r="C57" s="243"/>
      <c r="D57" s="244"/>
      <c r="E57" s="133"/>
      <c r="F57" s="134"/>
      <c r="G57" s="134"/>
      <c r="H57" s="134"/>
    </row>
    <row r="58" spans="1:36" ht="13.5" thickBot="1">
      <c r="A58" s="208" t="s">
        <v>251</v>
      </c>
      <c r="B58" s="182" t="s">
        <v>252</v>
      </c>
      <c r="C58" s="183" t="s">
        <v>253</v>
      </c>
      <c r="D58" s="184" t="s">
        <v>254</v>
      </c>
      <c r="E58" s="133"/>
      <c r="F58" s="134"/>
      <c r="G58" s="134"/>
      <c r="H58" s="134"/>
    </row>
    <row r="59" spans="1:36">
      <c r="A59" s="185" t="s">
        <v>255</v>
      </c>
      <c r="B59" s="186">
        <v>3.49E-2</v>
      </c>
      <c r="C59" s="187">
        <v>6.2300000000000001E-2</v>
      </c>
      <c r="D59" s="188">
        <v>8.8700000000000001E-2</v>
      </c>
      <c r="E59" s="133"/>
      <c r="F59" s="134"/>
      <c r="G59" s="134"/>
      <c r="H59" s="134"/>
    </row>
    <row r="60" spans="1:36">
      <c r="A60" s="189" t="s">
        <v>256</v>
      </c>
      <c r="B60" s="190">
        <v>1.9800000000000002E-2</v>
      </c>
      <c r="C60" s="191">
        <v>6.9900000000000004E-2</v>
      </c>
      <c r="D60" s="192">
        <v>0.10680000000000001</v>
      </c>
      <c r="E60" s="133"/>
      <c r="F60" s="134"/>
      <c r="G60" s="134"/>
      <c r="H60" s="134"/>
    </row>
    <row r="61" spans="1:36" ht="38.25">
      <c r="A61" s="189" t="s">
        <v>257</v>
      </c>
      <c r="B61" s="190">
        <v>4.1300000000000003E-2</v>
      </c>
      <c r="C61" s="191">
        <v>7.6399999999999996E-2</v>
      </c>
      <c r="D61" s="192">
        <v>0.1089</v>
      </c>
      <c r="E61" s="133"/>
      <c r="F61" s="134"/>
      <c r="G61" s="134"/>
      <c r="H61" s="134"/>
    </row>
    <row r="62" spans="1:36" ht="38.25">
      <c r="A62" s="189" t="s">
        <v>258</v>
      </c>
      <c r="B62" s="190">
        <v>1.8499999999999999E-2</v>
      </c>
      <c r="C62" s="191">
        <v>5.0500000000000003E-2</v>
      </c>
      <c r="D62" s="192">
        <v>7.4499999999999997E-2</v>
      </c>
      <c r="E62" s="133"/>
      <c r="F62" s="134"/>
      <c r="G62" s="134"/>
      <c r="H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</row>
    <row r="63" spans="1:36" ht="13.5" thickBot="1">
      <c r="A63" s="193" t="s">
        <v>259</v>
      </c>
      <c r="B63" s="194">
        <v>6.2300000000000001E-2</v>
      </c>
      <c r="C63" s="195">
        <v>7.4800000000000005E-2</v>
      </c>
      <c r="D63" s="196">
        <v>9.0899999999999995E-2</v>
      </c>
      <c r="E63" s="133"/>
      <c r="F63" s="134"/>
      <c r="G63" s="134"/>
      <c r="H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</row>
    <row r="64" spans="1:36">
      <c r="A64" s="180"/>
      <c r="B64" s="180"/>
      <c r="C64" s="180"/>
      <c r="D64" s="133"/>
      <c r="E64" s="133"/>
      <c r="F64" s="134"/>
      <c r="G64" s="134"/>
      <c r="H64" s="134"/>
    </row>
    <row r="65" spans="1:36">
      <c r="A65" s="256" t="s">
        <v>267</v>
      </c>
      <c r="B65" s="257"/>
      <c r="C65" s="257"/>
      <c r="D65" s="258"/>
      <c r="E65" s="133"/>
      <c r="F65" s="134"/>
      <c r="G65" s="134"/>
      <c r="H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</row>
    <row r="66" spans="1:36">
      <c r="A66" s="180"/>
      <c r="B66" s="180"/>
      <c r="C66" s="180"/>
      <c r="D66" s="133"/>
      <c r="E66" s="133"/>
      <c r="F66" s="134"/>
      <c r="G66" s="134"/>
      <c r="H66" s="134"/>
    </row>
    <row r="67" spans="1:36">
      <c r="A67" s="209"/>
      <c r="B67" s="209"/>
      <c r="C67" s="209"/>
      <c r="D67" s="134"/>
      <c r="E67" s="134"/>
      <c r="F67" s="134"/>
      <c r="G67" s="134"/>
      <c r="H67" s="134"/>
    </row>
    <row r="68" spans="1:36">
      <c r="A68" s="209"/>
      <c r="B68" s="209"/>
      <c r="C68" s="209"/>
      <c r="D68" s="134"/>
      <c r="E68" s="134"/>
      <c r="F68" s="134"/>
      <c r="G68" s="134"/>
      <c r="H68" s="134"/>
    </row>
    <row r="69" spans="1:36">
      <c r="A69" s="209"/>
      <c r="B69" s="209"/>
      <c r="C69" s="209"/>
      <c r="D69" s="134"/>
      <c r="E69" s="134"/>
      <c r="F69" s="134"/>
      <c r="G69" s="134"/>
      <c r="H69" s="134"/>
    </row>
    <row r="70" spans="1:36">
      <c r="A70" s="209"/>
      <c r="B70" s="209"/>
      <c r="C70" s="209"/>
      <c r="D70" s="134"/>
      <c r="E70" s="134"/>
      <c r="F70" s="134"/>
      <c r="G70" s="134"/>
      <c r="H70" s="134"/>
    </row>
    <row r="71" spans="1:36">
      <c r="A71" s="209"/>
      <c r="B71" s="209"/>
      <c r="C71" s="209"/>
      <c r="D71" s="134"/>
      <c r="E71" s="134"/>
      <c r="F71" s="134"/>
      <c r="G71" s="134"/>
      <c r="H71" s="134"/>
    </row>
    <row r="72" spans="1:36">
      <c r="A72" s="209"/>
      <c r="B72" s="209"/>
      <c r="C72" s="209"/>
      <c r="D72" s="134"/>
      <c r="E72" s="134"/>
      <c r="F72" s="134"/>
      <c r="G72" s="134"/>
      <c r="H72" s="134"/>
    </row>
    <row r="73" spans="1:36">
      <c r="A73" s="209"/>
      <c r="B73" s="209"/>
      <c r="C73" s="209"/>
      <c r="D73" s="134"/>
      <c r="E73" s="134"/>
      <c r="F73" s="134"/>
      <c r="G73" s="134"/>
      <c r="H73" s="134"/>
    </row>
    <row r="74" spans="1:36">
      <c r="A74" s="209"/>
      <c r="B74" s="209"/>
      <c r="C74" s="209"/>
      <c r="D74" s="134"/>
      <c r="E74" s="134"/>
      <c r="F74" s="134"/>
      <c r="G74" s="134"/>
      <c r="H74" s="134"/>
    </row>
    <row r="75" spans="1:36">
      <c r="A75" s="209"/>
      <c r="B75" s="209"/>
      <c r="C75" s="209"/>
      <c r="D75" s="134"/>
      <c r="E75" s="134"/>
      <c r="F75" s="134"/>
      <c r="G75" s="134"/>
      <c r="H75" s="134"/>
    </row>
    <row r="76" spans="1:36">
      <c r="A76" s="209"/>
      <c r="B76" s="209"/>
      <c r="C76" s="209"/>
      <c r="D76" s="134"/>
      <c r="E76" s="134"/>
      <c r="F76" s="134"/>
      <c r="G76" s="134"/>
      <c r="H76" s="134"/>
    </row>
    <row r="77" spans="1:36">
      <c r="A77" s="209"/>
      <c r="B77" s="209"/>
      <c r="C77" s="209"/>
      <c r="D77" s="134"/>
      <c r="E77" s="134"/>
      <c r="F77" s="134"/>
      <c r="G77" s="134"/>
      <c r="H77" s="134"/>
    </row>
    <row r="78" spans="1:36">
      <c r="A78" s="209"/>
      <c r="B78" s="209"/>
      <c r="C78" s="209"/>
      <c r="D78" s="134"/>
      <c r="E78" s="134"/>
      <c r="F78" s="134"/>
      <c r="G78" s="134"/>
      <c r="H78" s="134"/>
    </row>
    <row r="79" spans="1:36">
      <c r="A79" s="209"/>
      <c r="B79" s="209"/>
      <c r="C79" s="209"/>
      <c r="D79" s="134"/>
      <c r="E79" s="134"/>
      <c r="F79" s="134"/>
      <c r="G79" s="134"/>
      <c r="H79" s="134"/>
    </row>
    <row r="80" spans="1:36">
      <c r="A80" s="209"/>
      <c r="B80" s="209"/>
      <c r="C80" s="209"/>
      <c r="D80" s="134"/>
      <c r="E80" s="134"/>
      <c r="F80" s="134"/>
      <c r="G80" s="134"/>
      <c r="H80" s="134"/>
    </row>
    <row r="81" spans="1:8">
      <c r="A81" s="209"/>
      <c r="B81" s="209"/>
      <c r="C81" s="209"/>
      <c r="D81" s="134"/>
      <c r="E81" s="134"/>
      <c r="F81" s="134"/>
      <c r="G81" s="134"/>
      <c r="H81" s="134"/>
    </row>
    <row r="82" spans="1:8">
      <c r="A82" s="209"/>
      <c r="B82" s="209"/>
      <c r="C82" s="209"/>
      <c r="D82" s="134"/>
      <c r="E82" s="134"/>
      <c r="F82" s="134"/>
      <c r="G82" s="134"/>
      <c r="H82" s="134"/>
    </row>
    <row r="83" spans="1:8">
      <c r="A83" s="209"/>
      <c r="B83" s="209"/>
      <c r="C83" s="209"/>
      <c r="D83" s="134"/>
      <c r="E83" s="134"/>
      <c r="F83" s="134"/>
      <c r="G83" s="134"/>
      <c r="H83" s="134"/>
    </row>
    <row r="84" spans="1:8">
      <c r="A84" s="209"/>
      <c r="B84" s="209"/>
      <c r="C84" s="209"/>
      <c r="D84" s="134"/>
      <c r="E84" s="134"/>
      <c r="F84" s="134"/>
      <c r="G84" s="134"/>
      <c r="H84" s="134"/>
    </row>
    <row r="85" spans="1:8">
      <c r="A85" s="209"/>
      <c r="B85" s="209"/>
      <c r="C85" s="209"/>
      <c r="D85" s="134"/>
      <c r="E85" s="134"/>
      <c r="F85" s="134"/>
      <c r="G85" s="134"/>
      <c r="H85" s="134"/>
    </row>
    <row r="86" spans="1:8">
      <c r="A86" s="209"/>
      <c r="B86" s="209"/>
      <c r="C86" s="209"/>
      <c r="D86" s="134"/>
      <c r="E86" s="134"/>
      <c r="F86" s="134"/>
      <c r="G86" s="134"/>
      <c r="H86" s="134"/>
    </row>
    <row r="87" spans="1:8">
      <c r="A87" s="209"/>
      <c r="B87" s="209"/>
      <c r="C87" s="209"/>
      <c r="D87" s="134"/>
      <c r="E87" s="134"/>
      <c r="F87" s="134"/>
      <c r="G87" s="134"/>
      <c r="H87" s="134"/>
    </row>
    <row r="88" spans="1:8">
      <c r="A88" s="209"/>
      <c r="B88" s="209"/>
      <c r="C88" s="209"/>
      <c r="D88" s="134"/>
      <c r="E88" s="134"/>
      <c r="F88" s="134"/>
      <c r="G88" s="134"/>
      <c r="H88" s="134"/>
    </row>
    <row r="89" spans="1:8">
      <c r="A89" s="209"/>
      <c r="B89" s="209"/>
      <c r="C89" s="209"/>
      <c r="D89" s="134"/>
      <c r="E89" s="134"/>
      <c r="F89" s="134"/>
      <c r="G89" s="134"/>
      <c r="H89" s="134"/>
    </row>
    <row r="90" spans="1:8">
      <c r="A90" s="209"/>
      <c r="B90" s="209"/>
      <c r="C90" s="209"/>
      <c r="D90" s="134"/>
      <c r="E90" s="134"/>
      <c r="F90" s="134"/>
      <c r="G90" s="134"/>
      <c r="H90" s="134"/>
    </row>
    <row r="91" spans="1:8">
      <c r="A91" s="209"/>
      <c r="B91" s="209"/>
      <c r="C91" s="209"/>
      <c r="D91" s="134"/>
      <c r="E91" s="134"/>
      <c r="F91" s="134"/>
      <c r="G91" s="134"/>
      <c r="H91" s="134"/>
    </row>
    <row r="92" spans="1:8">
      <c r="A92" s="209"/>
      <c r="B92" s="209"/>
      <c r="C92" s="209"/>
      <c r="D92" s="134"/>
      <c r="E92" s="134"/>
      <c r="F92" s="134"/>
      <c r="G92" s="134"/>
      <c r="H92" s="134"/>
    </row>
    <row r="93" spans="1:8">
      <c r="A93" s="209"/>
      <c r="B93" s="209"/>
      <c r="C93" s="209"/>
      <c r="D93" s="134"/>
      <c r="E93" s="134"/>
      <c r="F93" s="134"/>
      <c r="G93" s="134"/>
      <c r="H93" s="134"/>
    </row>
    <row r="94" spans="1:8">
      <c r="A94" s="209"/>
      <c r="B94" s="209"/>
      <c r="C94" s="209"/>
      <c r="D94" s="134"/>
      <c r="E94" s="134"/>
      <c r="F94" s="134"/>
      <c r="G94" s="134"/>
      <c r="H94" s="134"/>
    </row>
    <row r="95" spans="1:8">
      <c r="A95" s="209"/>
      <c r="B95" s="209"/>
      <c r="C95" s="209"/>
      <c r="D95" s="134"/>
      <c r="E95" s="134"/>
      <c r="F95" s="134"/>
      <c r="G95" s="134"/>
      <c r="H95" s="134"/>
    </row>
    <row r="96" spans="1:8">
      <c r="A96" s="209"/>
      <c r="B96" s="209"/>
      <c r="C96" s="209"/>
      <c r="D96" s="134"/>
      <c r="E96" s="134"/>
      <c r="F96" s="134"/>
      <c r="G96" s="134"/>
      <c r="H96" s="134"/>
    </row>
    <row r="97" spans="1:8">
      <c r="A97" s="209"/>
      <c r="B97" s="209"/>
      <c r="C97" s="209"/>
      <c r="D97" s="134"/>
      <c r="E97" s="134"/>
      <c r="F97" s="134"/>
      <c r="G97" s="134"/>
      <c r="H97" s="134"/>
    </row>
    <row r="98" spans="1:8">
      <c r="A98" s="209"/>
      <c r="B98" s="209"/>
      <c r="C98" s="209"/>
      <c r="D98" s="134"/>
      <c r="E98" s="134"/>
      <c r="F98" s="134"/>
      <c r="G98" s="134"/>
      <c r="H98" s="134"/>
    </row>
    <row r="99" spans="1:8">
      <c r="A99" s="209"/>
      <c r="B99" s="209"/>
      <c r="C99" s="209"/>
      <c r="D99" s="134"/>
      <c r="E99" s="134"/>
      <c r="F99" s="134"/>
      <c r="G99" s="134"/>
      <c r="H99" s="134"/>
    </row>
    <row r="100" spans="1:8">
      <c r="A100" s="209"/>
      <c r="B100" s="209"/>
      <c r="C100" s="209"/>
      <c r="D100" s="134"/>
      <c r="E100" s="134"/>
      <c r="F100" s="134"/>
      <c r="G100" s="134"/>
      <c r="H100" s="134"/>
    </row>
    <row r="101" spans="1:8">
      <c r="A101" s="209"/>
      <c r="B101" s="209"/>
      <c r="C101" s="209"/>
      <c r="D101" s="134"/>
      <c r="E101" s="134"/>
      <c r="F101" s="134"/>
      <c r="G101" s="134"/>
      <c r="H101" s="134"/>
    </row>
    <row r="102" spans="1:8">
      <c r="A102" s="209"/>
      <c r="B102" s="209"/>
      <c r="C102" s="209"/>
      <c r="D102" s="134"/>
      <c r="E102" s="134"/>
      <c r="F102" s="134"/>
      <c r="G102" s="134"/>
      <c r="H102" s="134"/>
    </row>
    <row r="103" spans="1:8">
      <c r="A103" s="209"/>
      <c r="B103" s="209"/>
      <c r="C103" s="209"/>
      <c r="D103" s="134"/>
      <c r="E103" s="134"/>
      <c r="F103" s="134"/>
      <c r="G103" s="134"/>
      <c r="H103" s="134"/>
    </row>
    <row r="104" spans="1:8">
      <c r="A104" s="209"/>
      <c r="B104" s="209"/>
      <c r="C104" s="209"/>
      <c r="D104" s="134"/>
      <c r="E104" s="134"/>
      <c r="F104" s="134"/>
      <c r="G104" s="134"/>
      <c r="H104" s="134"/>
    </row>
    <row r="105" spans="1:8">
      <c r="A105" s="209"/>
      <c r="B105" s="209"/>
      <c r="C105" s="209"/>
      <c r="D105" s="134"/>
      <c r="E105" s="134"/>
      <c r="F105" s="134"/>
      <c r="G105" s="134"/>
      <c r="H105" s="134"/>
    </row>
    <row r="106" spans="1:8">
      <c r="A106" s="209"/>
      <c r="B106" s="209"/>
      <c r="C106" s="209"/>
      <c r="D106" s="134"/>
      <c r="E106" s="134"/>
      <c r="F106" s="134"/>
      <c r="G106" s="134"/>
      <c r="H106" s="134"/>
    </row>
    <row r="107" spans="1:8">
      <c r="A107" s="209"/>
      <c r="B107" s="209"/>
      <c r="C107" s="209"/>
      <c r="D107" s="134"/>
      <c r="E107" s="134"/>
      <c r="F107" s="134"/>
      <c r="G107" s="134"/>
      <c r="H107" s="134"/>
    </row>
    <row r="108" spans="1:8">
      <c r="A108" s="209"/>
      <c r="B108" s="209"/>
      <c r="C108" s="209"/>
      <c r="D108" s="134"/>
      <c r="E108" s="134"/>
      <c r="F108" s="134"/>
      <c r="G108" s="134"/>
      <c r="H108" s="134"/>
    </row>
    <row r="109" spans="1:8">
      <c r="A109" s="209"/>
      <c r="B109" s="209"/>
      <c r="C109" s="209"/>
      <c r="D109" s="134"/>
      <c r="E109" s="134"/>
      <c r="F109" s="134"/>
      <c r="G109" s="134"/>
      <c r="H109" s="134"/>
    </row>
    <row r="110" spans="1:8">
      <c r="A110" s="209"/>
      <c r="B110" s="209"/>
      <c r="C110" s="209"/>
      <c r="D110" s="134"/>
      <c r="E110" s="134"/>
      <c r="F110" s="134"/>
      <c r="G110" s="134"/>
      <c r="H110" s="134"/>
    </row>
    <row r="111" spans="1:8">
      <c r="A111" s="209"/>
      <c r="B111" s="209"/>
      <c r="C111" s="209"/>
      <c r="D111" s="134"/>
      <c r="E111" s="134"/>
      <c r="F111" s="134"/>
      <c r="G111" s="134"/>
      <c r="H111" s="134"/>
    </row>
    <row r="112" spans="1:8">
      <c r="A112" s="209"/>
      <c r="B112" s="209"/>
      <c r="C112" s="209"/>
      <c r="D112" s="134"/>
      <c r="E112" s="134"/>
      <c r="F112" s="134"/>
      <c r="G112" s="134"/>
      <c r="H112" s="134"/>
    </row>
    <row r="113" spans="1:8">
      <c r="A113" s="209"/>
      <c r="B113" s="209"/>
      <c r="C113" s="209"/>
      <c r="D113" s="134"/>
      <c r="E113" s="134"/>
      <c r="F113" s="134"/>
      <c r="G113" s="134"/>
      <c r="H113" s="134"/>
    </row>
    <row r="114" spans="1:8">
      <c r="A114" s="209"/>
      <c r="B114" s="209"/>
      <c r="C114" s="209"/>
      <c r="D114" s="134"/>
      <c r="E114" s="134"/>
      <c r="F114" s="134"/>
      <c r="G114" s="134"/>
      <c r="H114" s="134"/>
    </row>
    <row r="115" spans="1:8">
      <c r="A115" s="209"/>
      <c r="B115" s="209"/>
      <c r="C115" s="209"/>
      <c r="D115" s="134"/>
      <c r="E115" s="134"/>
      <c r="F115" s="134"/>
      <c r="G115" s="134"/>
      <c r="H115" s="134"/>
    </row>
    <row r="116" spans="1:8">
      <c r="A116" s="209"/>
      <c r="B116" s="209"/>
      <c r="C116" s="209"/>
      <c r="D116" s="134"/>
      <c r="E116" s="134"/>
      <c r="F116" s="134"/>
      <c r="G116" s="134"/>
      <c r="H116" s="134"/>
    </row>
    <row r="117" spans="1:8">
      <c r="A117" s="209"/>
      <c r="B117" s="209"/>
      <c r="C117" s="209"/>
      <c r="D117" s="134"/>
      <c r="E117" s="134"/>
      <c r="F117" s="134"/>
      <c r="G117" s="134"/>
      <c r="H117" s="134"/>
    </row>
    <row r="118" spans="1:8">
      <c r="A118" s="209"/>
      <c r="B118" s="209"/>
      <c r="C118" s="209"/>
      <c r="D118" s="134"/>
      <c r="E118" s="134"/>
      <c r="F118" s="134"/>
      <c r="G118" s="134"/>
      <c r="H118" s="134"/>
    </row>
    <row r="119" spans="1:8">
      <c r="A119" s="209"/>
      <c r="B119" s="209"/>
      <c r="C119" s="209"/>
      <c r="D119" s="134"/>
      <c r="E119" s="134"/>
      <c r="F119" s="134"/>
      <c r="G119" s="134"/>
      <c r="H119" s="134"/>
    </row>
    <row r="120" spans="1:8">
      <c r="A120" s="209"/>
      <c r="B120" s="209"/>
      <c r="C120" s="209"/>
      <c r="D120" s="134"/>
      <c r="E120" s="134"/>
      <c r="F120" s="134"/>
      <c r="G120" s="134"/>
      <c r="H120" s="134"/>
    </row>
    <row r="121" spans="1:8">
      <c r="A121" s="209"/>
      <c r="B121" s="209"/>
      <c r="C121" s="209"/>
      <c r="D121" s="134"/>
      <c r="E121" s="134"/>
      <c r="F121" s="134"/>
      <c r="G121" s="134"/>
      <c r="H121" s="134"/>
    </row>
    <row r="122" spans="1:8">
      <c r="A122" s="209"/>
      <c r="B122" s="209"/>
      <c r="C122" s="209"/>
      <c r="D122" s="134"/>
      <c r="E122" s="134"/>
      <c r="F122" s="134"/>
      <c r="G122" s="134"/>
      <c r="H122" s="134"/>
    </row>
    <row r="123" spans="1:8">
      <c r="A123" s="209"/>
      <c r="B123" s="209"/>
      <c r="C123" s="209"/>
      <c r="D123" s="134"/>
      <c r="E123" s="134"/>
      <c r="F123" s="134"/>
      <c r="G123" s="134"/>
      <c r="H123" s="134"/>
    </row>
    <row r="124" spans="1:8">
      <c r="A124" s="209"/>
      <c r="B124" s="209"/>
      <c r="C124" s="209"/>
      <c r="D124" s="134"/>
      <c r="E124" s="134"/>
      <c r="F124" s="134"/>
      <c r="G124" s="134"/>
      <c r="H124" s="134"/>
    </row>
    <row r="125" spans="1:8">
      <c r="A125" s="209"/>
      <c r="B125" s="209"/>
      <c r="C125" s="209"/>
      <c r="D125" s="134"/>
      <c r="E125" s="134"/>
      <c r="F125" s="134"/>
      <c r="G125" s="134"/>
      <c r="H125" s="134"/>
    </row>
    <row r="126" spans="1:8">
      <c r="A126" s="209"/>
      <c r="B126" s="209"/>
      <c r="C126" s="209"/>
      <c r="D126" s="134"/>
      <c r="E126" s="134"/>
      <c r="F126" s="134"/>
      <c r="G126" s="134"/>
      <c r="H126" s="134"/>
    </row>
    <row r="127" spans="1:8">
      <c r="A127" s="209"/>
      <c r="B127" s="209"/>
      <c r="C127" s="209"/>
      <c r="D127" s="134"/>
      <c r="E127" s="134"/>
      <c r="F127" s="134"/>
      <c r="G127" s="134"/>
      <c r="H127" s="134"/>
    </row>
    <row r="128" spans="1:8">
      <c r="A128" s="209"/>
      <c r="B128" s="209"/>
      <c r="C128" s="209"/>
      <c r="D128" s="134"/>
      <c r="E128" s="134"/>
      <c r="F128" s="134"/>
      <c r="G128" s="134"/>
      <c r="H128" s="134"/>
    </row>
    <row r="129" spans="1:8">
      <c r="A129" s="209"/>
      <c r="B129" s="209"/>
      <c r="C129" s="209"/>
      <c r="D129" s="134"/>
      <c r="E129" s="134"/>
      <c r="F129" s="134"/>
      <c r="G129" s="134"/>
      <c r="H129" s="134"/>
    </row>
    <row r="130" spans="1:8">
      <c r="A130" s="209"/>
      <c r="B130" s="209"/>
      <c r="C130" s="209"/>
      <c r="D130" s="134"/>
      <c r="E130" s="134"/>
      <c r="F130" s="134"/>
      <c r="G130" s="134"/>
      <c r="H130" s="134"/>
    </row>
    <row r="131" spans="1:8">
      <c r="A131" s="209"/>
      <c r="B131" s="209"/>
      <c r="C131" s="209"/>
      <c r="D131" s="134"/>
      <c r="E131" s="134"/>
      <c r="F131" s="134"/>
      <c r="G131" s="134"/>
      <c r="H131" s="134"/>
    </row>
    <row r="132" spans="1:8">
      <c r="A132" s="209"/>
      <c r="B132" s="209"/>
      <c r="C132" s="209"/>
      <c r="D132" s="134"/>
      <c r="E132" s="134"/>
      <c r="F132" s="134"/>
      <c r="G132" s="134"/>
      <c r="H132" s="134"/>
    </row>
    <row r="133" spans="1:8">
      <c r="A133" s="209"/>
      <c r="B133" s="209"/>
      <c r="C133" s="209"/>
      <c r="D133" s="134"/>
      <c r="E133" s="134"/>
      <c r="F133" s="134"/>
      <c r="G133" s="134"/>
      <c r="H133" s="134"/>
    </row>
    <row r="134" spans="1:8">
      <c r="A134" s="209"/>
      <c r="B134" s="209"/>
      <c r="C134" s="209"/>
      <c r="D134" s="134"/>
      <c r="E134" s="134"/>
      <c r="F134" s="134"/>
      <c r="G134" s="134"/>
      <c r="H134" s="134"/>
    </row>
    <row r="135" spans="1:8">
      <c r="A135" s="209"/>
      <c r="B135" s="209"/>
      <c r="C135" s="209"/>
      <c r="D135" s="134"/>
      <c r="E135" s="134"/>
      <c r="F135" s="134"/>
      <c r="G135" s="134"/>
      <c r="H135" s="134"/>
    </row>
    <row r="136" spans="1:8">
      <c r="A136" s="209"/>
      <c r="B136" s="209"/>
      <c r="C136" s="209"/>
      <c r="D136" s="134"/>
      <c r="E136" s="134"/>
      <c r="F136" s="134"/>
      <c r="G136" s="134"/>
      <c r="H136" s="134"/>
    </row>
    <row r="137" spans="1:8">
      <c r="A137" s="209"/>
      <c r="B137" s="209"/>
      <c r="C137" s="209"/>
      <c r="D137" s="134"/>
      <c r="E137" s="134"/>
      <c r="F137" s="134"/>
      <c r="G137" s="134"/>
      <c r="H137" s="134"/>
    </row>
    <row r="138" spans="1:8">
      <c r="A138" s="209"/>
      <c r="B138" s="209"/>
      <c r="C138" s="209"/>
      <c r="D138" s="134"/>
      <c r="E138" s="134"/>
      <c r="F138" s="134"/>
      <c r="G138" s="134"/>
      <c r="H138" s="134"/>
    </row>
    <row r="139" spans="1:8">
      <c r="A139" s="209"/>
      <c r="B139" s="209"/>
      <c r="C139" s="209"/>
      <c r="D139" s="134"/>
      <c r="E139" s="134"/>
      <c r="F139" s="134"/>
      <c r="G139" s="134"/>
      <c r="H139" s="134"/>
    </row>
    <row r="140" spans="1:8">
      <c r="A140" s="209"/>
      <c r="B140" s="209"/>
      <c r="C140" s="209"/>
      <c r="D140" s="134"/>
      <c r="E140" s="134"/>
      <c r="F140" s="134"/>
      <c r="G140" s="134"/>
      <c r="H140" s="134"/>
    </row>
    <row r="141" spans="1:8">
      <c r="A141" s="209"/>
      <c r="B141" s="209"/>
      <c r="C141" s="209"/>
      <c r="D141" s="134"/>
      <c r="E141" s="134"/>
      <c r="F141" s="134"/>
      <c r="G141" s="134"/>
      <c r="H141" s="134"/>
    </row>
    <row r="142" spans="1:8">
      <c r="A142" s="209"/>
      <c r="B142" s="209"/>
      <c r="C142" s="209"/>
      <c r="D142" s="134"/>
      <c r="E142" s="134"/>
      <c r="F142" s="134"/>
      <c r="G142" s="134"/>
      <c r="H142" s="134"/>
    </row>
    <row r="143" spans="1:8">
      <c r="A143" s="209"/>
      <c r="B143" s="209"/>
      <c r="C143" s="209"/>
      <c r="D143" s="134"/>
      <c r="E143" s="134"/>
      <c r="F143" s="134"/>
      <c r="G143" s="134"/>
      <c r="H143" s="134"/>
    </row>
    <row r="144" spans="1:8">
      <c r="A144" s="209"/>
      <c r="B144" s="209"/>
      <c r="C144" s="209"/>
      <c r="D144" s="134"/>
      <c r="E144" s="134"/>
      <c r="F144" s="134"/>
      <c r="G144" s="134"/>
      <c r="H144" s="134"/>
    </row>
    <row r="145" spans="1:8">
      <c r="A145" s="209"/>
      <c r="B145" s="209"/>
      <c r="C145" s="209"/>
      <c r="D145" s="134"/>
      <c r="E145" s="134"/>
      <c r="F145" s="134"/>
      <c r="G145" s="134"/>
      <c r="H145" s="134"/>
    </row>
    <row r="146" spans="1:8">
      <c r="A146" s="209"/>
      <c r="B146" s="209"/>
      <c r="C146" s="209"/>
      <c r="D146" s="134"/>
      <c r="E146" s="134"/>
      <c r="F146" s="134"/>
      <c r="G146" s="134"/>
      <c r="H146" s="134"/>
    </row>
    <row r="147" spans="1:8">
      <c r="A147" s="209"/>
      <c r="B147" s="209"/>
      <c r="C147" s="209"/>
      <c r="D147" s="134"/>
      <c r="E147" s="134"/>
      <c r="F147" s="134"/>
      <c r="G147" s="134"/>
      <c r="H147" s="134"/>
    </row>
    <row r="148" spans="1:8">
      <c r="A148" s="209"/>
      <c r="B148" s="209"/>
      <c r="C148" s="209"/>
      <c r="D148" s="134"/>
      <c r="E148" s="134"/>
      <c r="F148" s="134"/>
      <c r="G148" s="134"/>
      <c r="H148" s="134"/>
    </row>
    <row r="149" spans="1:8">
      <c r="A149" s="209"/>
      <c r="B149" s="209"/>
      <c r="C149" s="209"/>
      <c r="D149" s="134"/>
      <c r="E149" s="134"/>
      <c r="F149" s="134"/>
      <c r="G149" s="134"/>
      <c r="H149" s="134"/>
    </row>
    <row r="150" spans="1:8">
      <c r="A150" s="209"/>
      <c r="B150" s="209"/>
      <c r="C150" s="209"/>
      <c r="D150" s="134"/>
      <c r="E150" s="134"/>
      <c r="F150" s="134"/>
      <c r="G150" s="134"/>
      <c r="H150" s="134"/>
    </row>
    <row r="151" spans="1:8">
      <c r="A151" s="209"/>
      <c r="B151" s="209"/>
      <c r="C151" s="209"/>
      <c r="D151" s="134"/>
      <c r="E151" s="134"/>
      <c r="F151" s="134"/>
      <c r="G151" s="134"/>
      <c r="H151" s="134"/>
    </row>
    <row r="152" spans="1:8">
      <c r="A152" s="209"/>
      <c r="B152" s="209"/>
      <c r="C152" s="209"/>
      <c r="D152" s="134"/>
      <c r="E152" s="134"/>
      <c r="F152" s="134"/>
      <c r="G152" s="134"/>
      <c r="H152" s="134"/>
    </row>
    <row r="153" spans="1:8">
      <c r="A153" s="209"/>
      <c r="B153" s="209"/>
      <c r="C153" s="209"/>
      <c r="D153" s="134"/>
      <c r="E153" s="134"/>
      <c r="F153" s="134"/>
      <c r="G153" s="134"/>
      <c r="H153" s="134"/>
    </row>
    <row r="154" spans="1:8">
      <c r="A154" s="209"/>
      <c r="B154" s="209"/>
      <c r="C154" s="209"/>
      <c r="D154" s="134"/>
      <c r="E154" s="134"/>
      <c r="F154" s="134"/>
      <c r="G154" s="134"/>
      <c r="H154" s="134"/>
    </row>
    <row r="155" spans="1:8">
      <c r="A155" s="209"/>
      <c r="B155" s="209"/>
      <c r="C155" s="209"/>
      <c r="D155" s="134"/>
      <c r="E155" s="134"/>
      <c r="F155" s="134"/>
      <c r="G155" s="134"/>
      <c r="H155" s="134"/>
    </row>
    <row r="156" spans="1:8">
      <c r="A156" s="209"/>
      <c r="B156" s="209"/>
      <c r="C156" s="209"/>
      <c r="D156" s="134"/>
      <c r="E156" s="134"/>
      <c r="F156" s="134"/>
      <c r="G156" s="134"/>
      <c r="H156" s="134"/>
    </row>
    <row r="157" spans="1:8">
      <c r="A157" s="209"/>
      <c r="B157" s="209"/>
      <c r="C157" s="209"/>
      <c r="D157" s="134"/>
      <c r="E157" s="134"/>
      <c r="F157" s="134"/>
      <c r="G157" s="134"/>
      <c r="H157" s="134"/>
    </row>
    <row r="158" spans="1:8">
      <c r="A158" s="209"/>
      <c r="B158" s="209"/>
      <c r="C158" s="209"/>
      <c r="D158" s="134"/>
      <c r="E158" s="134"/>
      <c r="F158" s="134"/>
      <c r="G158" s="134"/>
      <c r="H158" s="134"/>
    </row>
    <row r="159" spans="1:8">
      <c r="A159" s="209"/>
      <c r="B159" s="209"/>
      <c r="C159" s="209"/>
      <c r="D159" s="134"/>
      <c r="E159" s="134"/>
      <c r="F159" s="134"/>
      <c r="G159" s="134"/>
      <c r="H159" s="134"/>
    </row>
    <row r="160" spans="1:8">
      <c r="A160" s="209"/>
      <c r="B160" s="209"/>
      <c r="C160" s="209"/>
      <c r="D160" s="134"/>
      <c r="E160" s="134"/>
      <c r="F160" s="134"/>
      <c r="G160" s="134"/>
      <c r="H160" s="134"/>
    </row>
    <row r="161" spans="1:8">
      <c r="A161" s="209"/>
      <c r="B161" s="209"/>
      <c r="C161" s="209"/>
      <c r="D161" s="134"/>
      <c r="E161" s="134"/>
      <c r="F161" s="134"/>
      <c r="G161" s="134"/>
      <c r="H161" s="134"/>
    </row>
    <row r="162" spans="1:8">
      <c r="A162" s="209"/>
      <c r="B162" s="209"/>
      <c r="C162" s="209"/>
      <c r="D162" s="134"/>
      <c r="E162" s="134"/>
      <c r="F162" s="134"/>
      <c r="G162" s="134"/>
      <c r="H162" s="134"/>
    </row>
    <row r="163" spans="1:8">
      <c r="A163" s="209"/>
      <c r="B163" s="209"/>
      <c r="C163" s="209"/>
      <c r="D163" s="134"/>
      <c r="E163" s="134"/>
      <c r="F163" s="134"/>
      <c r="G163" s="134"/>
      <c r="H163" s="134"/>
    </row>
    <row r="164" spans="1:8">
      <c r="A164" s="209"/>
      <c r="B164" s="209"/>
      <c r="C164" s="209"/>
      <c r="D164" s="134"/>
      <c r="E164" s="134"/>
      <c r="F164" s="134"/>
      <c r="G164" s="134"/>
      <c r="H164" s="134"/>
    </row>
    <row r="165" spans="1:8">
      <c r="A165" s="209"/>
      <c r="B165" s="209"/>
      <c r="C165" s="209"/>
      <c r="D165" s="134"/>
      <c r="E165" s="134"/>
      <c r="F165" s="134"/>
      <c r="G165" s="134"/>
      <c r="H165" s="134"/>
    </row>
    <row r="166" spans="1:8">
      <c r="A166" s="209"/>
      <c r="B166" s="209"/>
      <c r="C166" s="209"/>
      <c r="D166" s="134"/>
      <c r="E166" s="134"/>
      <c r="F166" s="134"/>
      <c r="G166" s="134"/>
      <c r="H166" s="134"/>
    </row>
    <row r="167" spans="1:8">
      <c r="A167" s="209"/>
      <c r="B167" s="209"/>
      <c r="C167" s="209"/>
      <c r="D167" s="134"/>
      <c r="E167" s="134"/>
      <c r="F167" s="134"/>
      <c r="G167" s="134"/>
      <c r="H167" s="134"/>
    </row>
    <row r="168" spans="1:8">
      <c r="A168" s="209"/>
      <c r="B168" s="209"/>
      <c r="C168" s="209"/>
      <c r="D168" s="134"/>
      <c r="E168" s="134"/>
      <c r="F168" s="134"/>
      <c r="G168" s="134"/>
      <c r="H168" s="134"/>
    </row>
    <row r="169" spans="1:8">
      <c r="A169" s="209"/>
      <c r="B169" s="209"/>
      <c r="C169" s="209"/>
      <c r="D169" s="134"/>
      <c r="E169" s="134"/>
      <c r="F169" s="134"/>
      <c r="G169" s="134"/>
      <c r="H169" s="134"/>
    </row>
    <row r="170" spans="1:8">
      <c r="A170" s="209"/>
      <c r="B170" s="209"/>
      <c r="C170" s="209"/>
      <c r="D170" s="134"/>
      <c r="E170" s="134"/>
      <c r="F170" s="134"/>
      <c r="G170" s="134"/>
      <c r="H170" s="134"/>
    </row>
    <row r="171" spans="1:8">
      <c r="A171" s="209"/>
      <c r="B171" s="209"/>
      <c r="C171" s="209"/>
      <c r="D171" s="134"/>
      <c r="E171" s="134"/>
      <c r="F171" s="134"/>
      <c r="G171" s="134"/>
      <c r="H171" s="134"/>
    </row>
    <row r="172" spans="1:8">
      <c r="A172" s="209"/>
      <c r="B172" s="209"/>
      <c r="C172" s="209"/>
      <c r="D172" s="134"/>
      <c r="E172" s="134"/>
      <c r="F172" s="134"/>
      <c r="G172" s="134"/>
      <c r="H172" s="134"/>
    </row>
    <row r="173" spans="1:8">
      <c r="A173" s="209"/>
      <c r="B173" s="209"/>
      <c r="C173" s="209"/>
      <c r="D173" s="134"/>
      <c r="E173" s="134"/>
      <c r="F173" s="134"/>
      <c r="G173" s="134"/>
      <c r="H173" s="134"/>
    </row>
    <row r="174" spans="1:8">
      <c r="A174" s="209"/>
      <c r="B174" s="209"/>
      <c r="C174" s="209"/>
      <c r="D174" s="134"/>
      <c r="E174" s="134"/>
      <c r="F174" s="134"/>
      <c r="G174" s="134"/>
      <c r="H174" s="134"/>
    </row>
    <row r="175" spans="1:8">
      <c r="A175" s="209"/>
      <c r="B175" s="209"/>
      <c r="C175" s="209"/>
      <c r="D175" s="134"/>
      <c r="E175" s="134"/>
      <c r="F175" s="134"/>
      <c r="G175" s="134"/>
      <c r="H175" s="134"/>
    </row>
    <row r="176" spans="1:8">
      <c r="A176" s="209"/>
      <c r="B176" s="209"/>
      <c r="C176" s="209"/>
      <c r="D176" s="134"/>
      <c r="E176" s="134"/>
      <c r="F176" s="134"/>
      <c r="G176" s="134"/>
      <c r="H176" s="134"/>
    </row>
    <row r="177" spans="1:8">
      <c r="A177" s="209"/>
      <c r="B177" s="209"/>
      <c r="C177" s="209"/>
      <c r="D177" s="134"/>
      <c r="E177" s="134"/>
      <c r="F177" s="134"/>
      <c r="G177" s="134"/>
      <c r="H177" s="134"/>
    </row>
    <row r="178" spans="1:8">
      <c r="A178" s="209"/>
      <c r="B178" s="209"/>
      <c r="C178" s="209"/>
      <c r="D178" s="134"/>
      <c r="E178" s="134"/>
      <c r="F178" s="134"/>
      <c r="G178" s="134"/>
      <c r="H178" s="134"/>
    </row>
    <row r="179" spans="1:8">
      <c r="A179" s="209"/>
      <c r="B179" s="209"/>
      <c r="C179" s="209"/>
      <c r="D179" s="134"/>
      <c r="E179" s="134"/>
      <c r="F179" s="134"/>
      <c r="G179" s="134"/>
      <c r="H179" s="134"/>
    </row>
    <row r="180" spans="1:8">
      <c r="A180" s="209"/>
      <c r="B180" s="209"/>
      <c r="C180" s="209"/>
      <c r="D180" s="134"/>
      <c r="E180" s="134"/>
      <c r="F180" s="134"/>
      <c r="G180" s="134"/>
      <c r="H180" s="134"/>
    </row>
    <row r="181" spans="1:8">
      <c r="A181" s="209"/>
      <c r="B181" s="209"/>
      <c r="C181" s="209"/>
      <c r="D181" s="134"/>
      <c r="E181" s="134"/>
      <c r="F181" s="134"/>
      <c r="G181" s="134"/>
      <c r="H181" s="134"/>
    </row>
    <row r="182" spans="1:8">
      <c r="A182" s="209"/>
      <c r="B182" s="209"/>
      <c r="C182" s="209"/>
      <c r="D182" s="134"/>
      <c r="E182" s="134"/>
      <c r="F182" s="134"/>
      <c r="G182" s="134"/>
      <c r="H182" s="134"/>
    </row>
    <row r="183" spans="1:8">
      <c r="A183" s="209"/>
      <c r="B183" s="209"/>
      <c r="C183" s="209"/>
      <c r="D183" s="134"/>
      <c r="E183" s="134"/>
      <c r="F183" s="134"/>
      <c r="G183" s="134"/>
      <c r="H183" s="134"/>
    </row>
    <row r="184" spans="1:8">
      <c r="A184" s="209"/>
      <c r="B184" s="209"/>
      <c r="C184" s="209"/>
      <c r="D184" s="134"/>
      <c r="E184" s="134"/>
      <c r="F184" s="134"/>
      <c r="G184" s="134"/>
      <c r="H184" s="134"/>
    </row>
    <row r="185" spans="1:8">
      <c r="A185" s="209"/>
      <c r="B185" s="209"/>
      <c r="C185" s="209"/>
      <c r="D185" s="134"/>
      <c r="E185" s="134"/>
      <c r="F185" s="134"/>
      <c r="G185" s="134"/>
      <c r="H185" s="134"/>
    </row>
    <row r="186" spans="1:8">
      <c r="A186" s="209"/>
      <c r="B186" s="209"/>
      <c r="C186" s="209"/>
      <c r="D186" s="134"/>
      <c r="E186" s="134"/>
      <c r="F186" s="134"/>
      <c r="G186" s="134"/>
      <c r="H186" s="134"/>
    </row>
    <row r="187" spans="1:8">
      <c r="A187" s="209"/>
      <c r="B187" s="209"/>
      <c r="C187" s="209"/>
      <c r="D187" s="134"/>
      <c r="E187" s="134"/>
      <c r="F187" s="134"/>
      <c r="G187" s="134"/>
      <c r="H187" s="134"/>
    </row>
    <row r="188" spans="1:8">
      <c r="A188" s="209"/>
      <c r="B188" s="209"/>
      <c r="C188" s="209"/>
      <c r="D188" s="134"/>
      <c r="E188" s="134"/>
      <c r="F188" s="134"/>
      <c r="G188" s="134"/>
      <c r="H188" s="134"/>
    </row>
    <row r="189" spans="1:8">
      <c r="A189" s="209"/>
      <c r="B189" s="209"/>
      <c r="C189" s="209"/>
      <c r="D189" s="134"/>
      <c r="E189" s="134"/>
      <c r="F189" s="134"/>
      <c r="G189" s="134"/>
      <c r="H189" s="134"/>
    </row>
    <row r="190" spans="1:8">
      <c r="A190" s="209"/>
      <c r="B190" s="209"/>
      <c r="C190" s="209"/>
      <c r="D190" s="134"/>
      <c r="E190" s="134"/>
      <c r="F190" s="134"/>
      <c r="G190" s="134"/>
      <c r="H190" s="134"/>
    </row>
    <row r="191" spans="1:8">
      <c r="A191" s="209"/>
      <c r="B191" s="209"/>
      <c r="C191" s="209"/>
      <c r="D191" s="134"/>
      <c r="E191" s="134"/>
      <c r="F191" s="134"/>
      <c r="G191" s="134"/>
      <c r="H191" s="134"/>
    </row>
    <row r="192" spans="1:8">
      <c r="A192" s="209"/>
      <c r="B192" s="209"/>
      <c r="C192" s="209"/>
      <c r="D192" s="134"/>
      <c r="E192" s="134"/>
      <c r="F192" s="134"/>
      <c r="G192" s="134"/>
      <c r="H192" s="134"/>
    </row>
    <row r="193" spans="1:8">
      <c r="A193" s="209"/>
      <c r="B193" s="209"/>
      <c r="C193" s="209"/>
      <c r="D193" s="134"/>
      <c r="E193" s="134"/>
      <c r="F193" s="134"/>
      <c r="G193" s="134"/>
      <c r="H193" s="134"/>
    </row>
    <row r="194" spans="1:8">
      <c r="A194" s="209"/>
      <c r="B194" s="209"/>
      <c r="C194" s="209"/>
      <c r="D194" s="134"/>
      <c r="E194" s="134"/>
      <c r="F194" s="134"/>
      <c r="G194" s="134"/>
      <c r="H194" s="134"/>
    </row>
    <row r="195" spans="1:8">
      <c r="A195" s="209"/>
      <c r="B195" s="209"/>
      <c r="C195" s="209"/>
      <c r="D195" s="134"/>
      <c r="E195" s="134"/>
      <c r="F195" s="134"/>
      <c r="G195" s="134"/>
      <c r="H195" s="134"/>
    </row>
    <row r="196" spans="1:8">
      <c r="A196" s="209"/>
      <c r="B196" s="209"/>
      <c r="C196" s="209"/>
      <c r="D196" s="134"/>
      <c r="E196" s="134"/>
      <c r="F196" s="134"/>
      <c r="G196" s="134"/>
      <c r="H196" s="134"/>
    </row>
    <row r="197" spans="1:8">
      <c r="A197" s="209"/>
      <c r="B197" s="209"/>
      <c r="C197" s="209"/>
      <c r="D197" s="134"/>
      <c r="E197" s="134"/>
      <c r="F197" s="134"/>
      <c r="G197" s="134"/>
      <c r="H197" s="134"/>
    </row>
    <row r="198" spans="1:8">
      <c r="A198" s="209"/>
      <c r="B198" s="209"/>
      <c r="C198" s="209"/>
      <c r="D198" s="134"/>
      <c r="E198" s="134"/>
      <c r="F198" s="134"/>
      <c r="G198" s="134"/>
      <c r="H198" s="134"/>
    </row>
    <row r="199" spans="1:8">
      <c r="A199" s="209"/>
      <c r="B199" s="209"/>
      <c r="C199" s="209"/>
      <c r="D199" s="134"/>
      <c r="E199" s="134"/>
      <c r="F199" s="134"/>
      <c r="G199" s="134"/>
      <c r="H199" s="134"/>
    </row>
    <row r="200" spans="1:8">
      <c r="A200" s="209"/>
      <c r="B200" s="209"/>
      <c r="C200" s="209"/>
      <c r="D200" s="134"/>
      <c r="E200" s="134"/>
      <c r="F200" s="134"/>
      <c r="G200" s="134"/>
      <c r="H200" s="134"/>
    </row>
    <row r="201" spans="1:8">
      <c r="A201" s="209"/>
      <c r="B201" s="209"/>
      <c r="C201" s="209"/>
      <c r="D201" s="134"/>
      <c r="E201" s="134"/>
      <c r="F201" s="134"/>
      <c r="G201" s="134"/>
      <c r="H201" s="134"/>
    </row>
    <row r="202" spans="1:8">
      <c r="A202" s="209"/>
      <c r="B202" s="209"/>
      <c r="C202" s="209"/>
      <c r="D202" s="134"/>
      <c r="E202" s="134"/>
      <c r="F202" s="134"/>
      <c r="G202" s="134"/>
      <c r="H202" s="134"/>
    </row>
    <row r="203" spans="1:8">
      <c r="A203" s="209"/>
      <c r="B203" s="209"/>
      <c r="C203" s="209"/>
      <c r="D203" s="134"/>
      <c r="E203" s="134"/>
      <c r="F203" s="134"/>
      <c r="G203" s="134"/>
      <c r="H203" s="134"/>
    </row>
    <row r="204" spans="1:8">
      <c r="A204" s="209"/>
      <c r="B204" s="209"/>
      <c r="C204" s="209"/>
      <c r="D204" s="134"/>
      <c r="E204" s="134"/>
      <c r="F204" s="134"/>
      <c r="G204" s="134"/>
      <c r="H204" s="134"/>
    </row>
    <row r="205" spans="1:8">
      <c r="A205" s="209"/>
      <c r="B205" s="209"/>
      <c r="C205" s="209"/>
      <c r="D205" s="134"/>
      <c r="E205" s="134"/>
      <c r="F205" s="134"/>
      <c r="G205" s="134"/>
      <c r="H205" s="134"/>
    </row>
    <row r="206" spans="1:8">
      <c r="A206" s="209"/>
      <c r="B206" s="209"/>
      <c r="C206" s="209"/>
      <c r="D206" s="134"/>
      <c r="E206" s="134"/>
      <c r="F206" s="134"/>
      <c r="G206" s="134"/>
      <c r="H206" s="134"/>
    </row>
    <row r="207" spans="1:8">
      <c r="A207" s="209"/>
      <c r="B207" s="209"/>
      <c r="C207" s="209"/>
      <c r="D207" s="134"/>
      <c r="E207" s="134"/>
      <c r="F207" s="134"/>
      <c r="G207" s="134"/>
      <c r="H207" s="134"/>
    </row>
    <row r="208" spans="1:8">
      <c r="A208" s="209"/>
      <c r="B208" s="209"/>
      <c r="C208" s="209"/>
      <c r="D208" s="134"/>
      <c r="E208" s="134"/>
      <c r="F208" s="134"/>
      <c r="G208" s="134"/>
      <c r="H208" s="134"/>
    </row>
    <row r="209" spans="1:8">
      <c r="A209" s="209"/>
      <c r="B209" s="209"/>
      <c r="C209" s="209"/>
      <c r="D209" s="134"/>
      <c r="E209" s="134"/>
      <c r="F209" s="134"/>
      <c r="G209" s="134"/>
      <c r="H209" s="134"/>
    </row>
    <row r="210" spans="1:8">
      <c r="A210" s="209"/>
      <c r="B210" s="209"/>
      <c r="C210" s="209"/>
      <c r="D210" s="134"/>
      <c r="E210" s="134"/>
      <c r="F210" s="134"/>
      <c r="G210" s="134"/>
      <c r="H210" s="134"/>
    </row>
    <row r="211" spans="1:8">
      <c r="A211" s="209"/>
      <c r="B211" s="209"/>
      <c r="C211" s="209"/>
      <c r="D211" s="134"/>
      <c r="E211" s="134"/>
      <c r="F211" s="134"/>
      <c r="G211" s="134"/>
      <c r="H211" s="134"/>
    </row>
    <row r="212" spans="1:8">
      <c r="A212" s="209"/>
      <c r="B212" s="209"/>
      <c r="C212" s="209"/>
      <c r="D212" s="134"/>
      <c r="E212" s="134"/>
      <c r="F212" s="134"/>
      <c r="G212" s="134"/>
      <c r="H212" s="134"/>
    </row>
    <row r="213" spans="1:8">
      <c r="A213" s="209"/>
      <c r="B213" s="209"/>
      <c r="C213" s="209"/>
      <c r="D213" s="134"/>
      <c r="E213" s="134"/>
      <c r="F213" s="134"/>
      <c r="G213" s="134"/>
      <c r="H213" s="134"/>
    </row>
    <row r="214" spans="1:8">
      <c r="A214" s="209"/>
      <c r="B214" s="209"/>
      <c r="C214" s="209"/>
      <c r="D214" s="134"/>
      <c r="E214" s="134"/>
      <c r="F214" s="134"/>
      <c r="G214" s="134"/>
      <c r="H214" s="134"/>
    </row>
    <row r="215" spans="1:8">
      <c r="A215" s="209"/>
      <c r="B215" s="209"/>
      <c r="C215" s="209"/>
      <c r="D215" s="134"/>
      <c r="E215" s="134"/>
      <c r="F215" s="134"/>
      <c r="G215" s="134"/>
      <c r="H215" s="134"/>
    </row>
    <row r="216" spans="1:8">
      <c r="A216" s="209"/>
      <c r="B216" s="209"/>
      <c r="C216" s="209"/>
      <c r="D216" s="134"/>
      <c r="E216" s="134"/>
      <c r="F216" s="134"/>
      <c r="G216" s="134"/>
      <c r="H216" s="134"/>
    </row>
    <row r="217" spans="1:8">
      <c r="A217" s="209"/>
      <c r="B217" s="209"/>
      <c r="C217" s="209"/>
      <c r="D217" s="134"/>
      <c r="E217" s="134"/>
      <c r="F217" s="134"/>
      <c r="G217" s="134"/>
      <c r="H217" s="134"/>
    </row>
    <row r="218" spans="1:8">
      <c r="A218" s="209"/>
      <c r="B218" s="209"/>
      <c r="C218" s="209"/>
      <c r="D218" s="134"/>
      <c r="E218" s="134"/>
      <c r="F218" s="134"/>
      <c r="G218" s="134"/>
      <c r="H218" s="134"/>
    </row>
    <row r="219" spans="1:8">
      <c r="A219" s="209"/>
      <c r="B219" s="209"/>
      <c r="C219" s="209"/>
      <c r="D219" s="134"/>
      <c r="E219" s="134"/>
      <c r="F219" s="134"/>
      <c r="G219" s="134"/>
      <c r="H219" s="134"/>
    </row>
    <row r="220" spans="1:8">
      <c r="A220" s="209"/>
      <c r="B220" s="209"/>
      <c r="C220" s="209"/>
      <c r="D220" s="134"/>
      <c r="E220" s="134"/>
      <c r="F220" s="134"/>
      <c r="G220" s="134"/>
      <c r="H220" s="134"/>
    </row>
    <row r="221" spans="1:8">
      <c r="A221" s="209"/>
      <c r="B221" s="209"/>
      <c r="C221" s="209"/>
      <c r="D221" s="134"/>
      <c r="E221" s="134"/>
      <c r="F221" s="134"/>
      <c r="G221" s="134"/>
      <c r="H221" s="134"/>
    </row>
    <row r="222" spans="1:8">
      <c r="A222" s="209"/>
      <c r="B222" s="209"/>
      <c r="C222" s="209"/>
      <c r="D222" s="134"/>
      <c r="E222" s="134"/>
      <c r="F222" s="134"/>
      <c r="G222" s="134"/>
      <c r="H222" s="134"/>
    </row>
    <row r="223" spans="1:8">
      <c r="A223" s="209"/>
      <c r="B223" s="209"/>
      <c r="C223" s="209"/>
      <c r="D223" s="134"/>
      <c r="E223" s="134"/>
      <c r="F223" s="134"/>
      <c r="G223" s="134"/>
      <c r="H223" s="134"/>
    </row>
    <row r="224" spans="1:8">
      <c r="A224" s="209"/>
      <c r="B224" s="209"/>
      <c r="C224" s="209"/>
      <c r="D224" s="134"/>
      <c r="E224" s="134"/>
      <c r="F224" s="134"/>
      <c r="G224" s="134"/>
      <c r="H224" s="134"/>
    </row>
    <row r="225" spans="1:8">
      <c r="A225" s="209"/>
      <c r="B225" s="209"/>
      <c r="C225" s="209"/>
      <c r="D225" s="134"/>
      <c r="E225" s="134"/>
      <c r="F225" s="134"/>
      <c r="G225" s="134"/>
      <c r="H225" s="134"/>
    </row>
    <row r="226" spans="1:8">
      <c r="A226" s="209"/>
      <c r="B226" s="209"/>
      <c r="C226" s="209"/>
      <c r="D226" s="134"/>
      <c r="E226" s="134"/>
      <c r="F226" s="134"/>
      <c r="G226" s="134"/>
      <c r="H226" s="134"/>
    </row>
    <row r="227" spans="1:8">
      <c r="A227" s="209"/>
      <c r="B227" s="209"/>
      <c r="C227" s="209"/>
      <c r="D227" s="134"/>
      <c r="E227" s="134"/>
      <c r="F227" s="134"/>
      <c r="G227" s="134"/>
      <c r="H227" s="134"/>
    </row>
    <row r="228" spans="1:8">
      <c r="A228" s="209"/>
      <c r="B228" s="209"/>
      <c r="C228" s="209"/>
      <c r="D228" s="134"/>
      <c r="E228" s="134"/>
      <c r="F228" s="134"/>
      <c r="G228" s="134"/>
      <c r="H228" s="134"/>
    </row>
    <row r="229" spans="1:8">
      <c r="A229" s="209"/>
      <c r="B229" s="209"/>
      <c r="C229" s="209"/>
      <c r="D229" s="134"/>
      <c r="E229" s="134"/>
      <c r="F229" s="134"/>
      <c r="G229" s="134"/>
      <c r="H229" s="134"/>
    </row>
    <row r="230" spans="1:8">
      <c r="A230" s="209"/>
      <c r="B230" s="209"/>
      <c r="C230" s="209"/>
      <c r="D230" s="134"/>
      <c r="E230" s="134"/>
      <c r="F230" s="134"/>
      <c r="G230" s="134"/>
      <c r="H230" s="134"/>
    </row>
    <row r="231" spans="1:8">
      <c r="A231" s="209"/>
      <c r="B231" s="209"/>
      <c r="C231" s="209"/>
      <c r="D231" s="134"/>
      <c r="E231" s="134"/>
      <c r="F231" s="134"/>
      <c r="G231" s="134"/>
      <c r="H231" s="134"/>
    </row>
    <row r="232" spans="1:8">
      <c r="A232" s="209"/>
      <c r="B232" s="209"/>
      <c r="C232" s="209"/>
      <c r="D232" s="134"/>
      <c r="E232" s="134"/>
      <c r="F232" s="134"/>
      <c r="G232" s="134"/>
      <c r="H232" s="134"/>
    </row>
    <row r="233" spans="1:8">
      <c r="A233" s="209"/>
      <c r="B233" s="209"/>
      <c r="C233" s="209"/>
      <c r="D233" s="134"/>
      <c r="E233" s="134"/>
      <c r="F233" s="134"/>
      <c r="G233" s="134"/>
      <c r="H233" s="134"/>
    </row>
    <row r="234" spans="1:8">
      <c r="A234" s="209"/>
      <c r="B234" s="209"/>
      <c r="C234" s="209"/>
      <c r="D234" s="134"/>
      <c r="E234" s="134"/>
      <c r="F234" s="134"/>
      <c r="G234" s="134"/>
      <c r="H234" s="134"/>
    </row>
    <row r="235" spans="1:8">
      <c r="A235" s="209"/>
      <c r="B235" s="209"/>
      <c r="C235" s="209"/>
      <c r="D235" s="134"/>
      <c r="E235" s="134"/>
      <c r="F235" s="134"/>
      <c r="G235" s="134"/>
      <c r="H235" s="134"/>
    </row>
    <row r="236" spans="1:8">
      <c r="A236" s="209"/>
      <c r="B236" s="209"/>
      <c r="C236" s="209"/>
      <c r="D236" s="134"/>
      <c r="E236" s="134"/>
      <c r="F236" s="134"/>
      <c r="G236" s="134"/>
      <c r="H236" s="134"/>
    </row>
    <row r="237" spans="1:8">
      <c r="A237" s="209"/>
      <c r="B237" s="209"/>
      <c r="C237" s="209"/>
      <c r="D237" s="134"/>
      <c r="E237" s="134"/>
      <c r="F237" s="134"/>
      <c r="G237" s="134"/>
      <c r="H237" s="134"/>
    </row>
    <row r="238" spans="1:8">
      <c r="A238" s="209"/>
      <c r="B238" s="209"/>
      <c r="C238" s="209"/>
      <c r="D238" s="134"/>
      <c r="E238" s="134"/>
      <c r="F238" s="134"/>
      <c r="G238" s="134"/>
      <c r="H238" s="134"/>
    </row>
    <row r="239" spans="1:8">
      <c r="A239" s="209"/>
      <c r="B239" s="209"/>
      <c r="C239" s="209"/>
      <c r="D239" s="134"/>
      <c r="E239" s="134"/>
      <c r="F239" s="134"/>
      <c r="G239" s="134"/>
      <c r="H239" s="134"/>
    </row>
    <row r="240" spans="1:8">
      <c r="A240" s="209"/>
      <c r="B240" s="209"/>
      <c r="C240" s="209"/>
      <c r="D240" s="134"/>
      <c r="E240" s="134"/>
      <c r="F240" s="134"/>
      <c r="G240" s="134"/>
      <c r="H240" s="134"/>
    </row>
    <row r="241" spans="1:8">
      <c r="A241" s="209"/>
      <c r="B241" s="209"/>
      <c r="C241" s="209"/>
      <c r="D241" s="134"/>
      <c r="E241" s="134"/>
      <c r="F241" s="134"/>
      <c r="G241" s="134"/>
      <c r="H241" s="134"/>
    </row>
    <row r="242" spans="1:8">
      <c r="A242" s="209"/>
      <c r="B242" s="209"/>
      <c r="C242" s="209"/>
      <c r="D242" s="134"/>
      <c r="E242" s="134"/>
      <c r="F242" s="134"/>
      <c r="G242" s="134"/>
      <c r="H242" s="134"/>
    </row>
    <row r="243" spans="1:8">
      <c r="A243" s="209"/>
      <c r="B243" s="209"/>
      <c r="C243" s="209"/>
      <c r="D243" s="134"/>
      <c r="E243" s="134"/>
      <c r="F243" s="134"/>
      <c r="G243" s="134"/>
      <c r="H243" s="134"/>
    </row>
    <row r="244" spans="1:8">
      <c r="A244" s="209"/>
      <c r="B244" s="209"/>
      <c r="C244" s="209"/>
      <c r="D244" s="134"/>
      <c r="E244" s="134"/>
      <c r="F244" s="134"/>
      <c r="G244" s="134"/>
      <c r="H244" s="134"/>
    </row>
    <row r="245" spans="1:8">
      <c r="A245" s="209"/>
      <c r="B245" s="209"/>
      <c r="C245" s="209"/>
      <c r="D245" s="134"/>
      <c r="E245" s="134"/>
      <c r="F245" s="134"/>
      <c r="G245" s="134"/>
      <c r="H245" s="134"/>
    </row>
    <row r="246" spans="1:8">
      <c r="A246" s="209"/>
      <c r="B246" s="209"/>
      <c r="C246" s="209"/>
      <c r="D246" s="134"/>
      <c r="E246" s="134"/>
      <c r="F246" s="134"/>
      <c r="G246" s="134"/>
      <c r="H246" s="134"/>
    </row>
    <row r="247" spans="1:8">
      <c r="A247" s="209"/>
      <c r="B247" s="209"/>
      <c r="C247" s="209"/>
      <c r="D247" s="134"/>
      <c r="E247" s="134"/>
      <c r="F247" s="134"/>
      <c r="G247" s="134"/>
      <c r="H247" s="134"/>
    </row>
    <row r="248" spans="1:8">
      <c r="A248" s="209"/>
      <c r="B248" s="209"/>
      <c r="C248" s="209"/>
      <c r="D248" s="134"/>
      <c r="E248" s="134"/>
      <c r="F248" s="134"/>
      <c r="G248" s="134"/>
      <c r="H248" s="134"/>
    </row>
    <row r="249" spans="1:8">
      <c r="A249" s="209"/>
      <c r="B249" s="209"/>
      <c r="C249" s="209"/>
      <c r="D249" s="134"/>
      <c r="E249" s="134"/>
      <c r="F249" s="134"/>
      <c r="G249" s="134"/>
      <c r="H249" s="134"/>
    </row>
    <row r="250" spans="1:8">
      <c r="A250" s="209"/>
      <c r="B250" s="209"/>
      <c r="C250" s="209"/>
      <c r="D250" s="134"/>
      <c r="E250" s="134"/>
      <c r="F250" s="134"/>
      <c r="G250" s="134"/>
      <c r="H250" s="134"/>
    </row>
    <row r="251" spans="1:8">
      <c r="A251" s="209"/>
      <c r="B251" s="209"/>
      <c r="C251" s="209"/>
      <c r="D251" s="134"/>
      <c r="E251" s="134"/>
      <c r="F251" s="134"/>
      <c r="G251" s="134"/>
      <c r="H251" s="134"/>
    </row>
    <row r="252" spans="1:8">
      <c r="A252" s="209"/>
      <c r="B252" s="209"/>
      <c r="C252" s="209"/>
      <c r="D252" s="134"/>
      <c r="E252" s="134"/>
      <c r="F252" s="134"/>
      <c r="G252" s="134"/>
      <c r="H252" s="134"/>
    </row>
    <row r="253" spans="1:8">
      <c r="A253" s="209"/>
      <c r="B253" s="209"/>
      <c r="C253" s="209"/>
      <c r="D253" s="134"/>
      <c r="E253" s="134"/>
      <c r="F253" s="134"/>
      <c r="G253" s="134"/>
      <c r="H253" s="134"/>
    </row>
    <row r="254" spans="1:8">
      <c r="A254" s="209"/>
      <c r="B254" s="209"/>
      <c r="C254" s="209"/>
      <c r="D254" s="134"/>
      <c r="E254" s="134"/>
      <c r="F254" s="134"/>
      <c r="G254" s="134"/>
      <c r="H254" s="134"/>
    </row>
    <row r="255" spans="1:8">
      <c r="A255" s="209"/>
      <c r="B255" s="209"/>
      <c r="C255" s="209"/>
      <c r="D255" s="134"/>
      <c r="E255" s="134"/>
      <c r="F255" s="134"/>
      <c r="G255" s="134"/>
      <c r="H255" s="134"/>
    </row>
    <row r="256" spans="1:8">
      <c r="A256" s="209"/>
      <c r="B256" s="209"/>
      <c r="C256" s="209"/>
      <c r="D256" s="134"/>
      <c r="E256" s="134"/>
      <c r="F256" s="134"/>
      <c r="G256" s="134"/>
      <c r="H256" s="134"/>
    </row>
    <row r="257" spans="1:8">
      <c r="A257" s="209"/>
      <c r="B257" s="209"/>
      <c r="C257" s="209"/>
      <c r="D257" s="134"/>
      <c r="E257" s="134"/>
      <c r="F257" s="134"/>
      <c r="G257" s="134"/>
      <c r="H257" s="134"/>
    </row>
    <row r="258" spans="1:8">
      <c r="A258" s="209"/>
      <c r="B258" s="209"/>
      <c r="C258" s="209"/>
      <c r="D258" s="134"/>
      <c r="E258" s="134"/>
      <c r="F258" s="134"/>
      <c r="G258" s="134"/>
      <c r="H258" s="134"/>
    </row>
    <row r="259" spans="1:8">
      <c r="A259" s="209"/>
      <c r="B259" s="209"/>
      <c r="C259" s="209"/>
      <c r="D259" s="134"/>
      <c r="E259" s="134"/>
      <c r="F259" s="134"/>
      <c r="G259" s="134"/>
      <c r="H259" s="134"/>
    </row>
    <row r="260" spans="1:8">
      <c r="A260" s="209"/>
      <c r="B260" s="209"/>
      <c r="C260" s="209"/>
      <c r="D260" s="134"/>
      <c r="E260" s="134"/>
      <c r="F260" s="134"/>
      <c r="G260" s="134"/>
      <c r="H260" s="134"/>
    </row>
    <row r="261" spans="1:8">
      <c r="A261" s="209"/>
      <c r="B261" s="209"/>
      <c r="C261" s="209"/>
      <c r="D261" s="134"/>
      <c r="E261" s="134"/>
      <c r="F261" s="134"/>
      <c r="G261" s="134"/>
      <c r="H261" s="134"/>
    </row>
    <row r="262" spans="1:8">
      <c r="A262" s="209"/>
      <c r="B262" s="209"/>
      <c r="C262" s="209"/>
      <c r="D262" s="134"/>
      <c r="E262" s="134"/>
      <c r="F262" s="134"/>
      <c r="G262" s="134"/>
      <c r="H262" s="134"/>
    </row>
    <row r="263" spans="1:8">
      <c r="A263" s="209"/>
      <c r="B263" s="209"/>
      <c r="C263" s="209"/>
      <c r="D263" s="134"/>
      <c r="E263" s="134"/>
      <c r="F263" s="134"/>
      <c r="G263" s="134"/>
      <c r="H263" s="134"/>
    </row>
    <row r="264" spans="1:8">
      <c r="A264" s="209"/>
      <c r="B264" s="209"/>
      <c r="C264" s="209"/>
      <c r="D264" s="134"/>
      <c r="E264" s="134"/>
      <c r="F264" s="134"/>
      <c r="G264" s="134"/>
      <c r="H264" s="134"/>
    </row>
    <row r="265" spans="1:8">
      <c r="A265" s="209"/>
      <c r="B265" s="209"/>
      <c r="C265" s="209"/>
      <c r="D265" s="134"/>
      <c r="E265" s="134"/>
      <c r="F265" s="134"/>
      <c r="G265" s="134"/>
      <c r="H265" s="134"/>
    </row>
    <row r="266" spans="1:8">
      <c r="A266" s="209"/>
      <c r="B266" s="209"/>
      <c r="C266" s="209"/>
      <c r="D266" s="134"/>
      <c r="E266" s="134"/>
      <c r="F266" s="134"/>
      <c r="G266" s="134"/>
      <c r="H266" s="134"/>
    </row>
    <row r="267" spans="1:8">
      <c r="A267" s="209"/>
      <c r="B267" s="209"/>
      <c r="C267" s="209"/>
      <c r="D267" s="134"/>
      <c r="E267" s="134"/>
      <c r="F267" s="134"/>
      <c r="G267" s="134"/>
      <c r="H267" s="134"/>
    </row>
    <row r="268" spans="1:8">
      <c r="A268" s="209"/>
      <c r="B268" s="209"/>
      <c r="C268" s="209"/>
      <c r="D268" s="134"/>
      <c r="E268" s="134"/>
      <c r="F268" s="134"/>
      <c r="G268" s="134"/>
      <c r="H268" s="134"/>
    </row>
    <row r="269" spans="1:8">
      <c r="A269" s="209"/>
      <c r="B269" s="209"/>
      <c r="C269" s="209"/>
      <c r="D269" s="134"/>
      <c r="E269" s="134"/>
      <c r="F269" s="134"/>
      <c r="G269" s="134"/>
      <c r="H269" s="134"/>
    </row>
    <row r="270" spans="1:8">
      <c r="A270" s="209"/>
      <c r="B270" s="209"/>
      <c r="C270" s="209"/>
      <c r="D270" s="134"/>
      <c r="E270" s="134"/>
      <c r="F270" s="134"/>
      <c r="G270" s="134"/>
      <c r="H270" s="134"/>
    </row>
    <row r="271" spans="1:8">
      <c r="A271" s="209"/>
      <c r="B271" s="209"/>
      <c r="C271" s="209"/>
      <c r="D271" s="134"/>
      <c r="E271" s="134"/>
      <c r="F271" s="134"/>
      <c r="G271" s="134"/>
      <c r="H271" s="134"/>
    </row>
    <row r="272" spans="1:8">
      <c r="A272" s="209"/>
      <c r="B272" s="209"/>
      <c r="C272" s="209"/>
      <c r="D272" s="134"/>
      <c r="E272" s="134"/>
      <c r="F272" s="134"/>
      <c r="G272" s="134"/>
      <c r="H272" s="134"/>
    </row>
    <row r="273" spans="1:8">
      <c r="A273" s="209"/>
      <c r="B273" s="209"/>
      <c r="C273" s="209"/>
      <c r="D273" s="134"/>
      <c r="E273" s="134"/>
      <c r="F273" s="134"/>
      <c r="G273" s="134"/>
      <c r="H273" s="134"/>
    </row>
    <row r="274" spans="1:8">
      <c r="A274" s="209"/>
      <c r="B274" s="209"/>
      <c r="C274" s="209"/>
      <c r="D274" s="134"/>
      <c r="E274" s="134"/>
      <c r="F274" s="134"/>
      <c r="G274" s="134"/>
      <c r="H274" s="134"/>
    </row>
    <row r="275" spans="1:8">
      <c r="A275" s="209"/>
      <c r="B275" s="209"/>
      <c r="C275" s="209"/>
      <c r="D275" s="134"/>
      <c r="E275" s="134"/>
      <c r="F275" s="134"/>
      <c r="G275" s="134"/>
      <c r="H275" s="134"/>
    </row>
    <row r="276" spans="1:8">
      <c r="A276" s="209"/>
      <c r="B276" s="209"/>
      <c r="C276" s="209"/>
      <c r="D276" s="134"/>
      <c r="E276" s="134"/>
      <c r="F276" s="134"/>
      <c r="G276" s="134"/>
      <c r="H276" s="134"/>
    </row>
    <row r="277" spans="1:8">
      <c r="A277" s="209"/>
      <c r="B277" s="209"/>
      <c r="C277" s="209"/>
      <c r="D277" s="134"/>
      <c r="E277" s="134"/>
      <c r="F277" s="134"/>
      <c r="G277" s="134"/>
      <c r="H277" s="134"/>
    </row>
    <row r="278" spans="1:8">
      <c r="A278" s="209"/>
      <c r="B278" s="209"/>
      <c r="C278" s="209"/>
      <c r="D278" s="134"/>
      <c r="E278" s="134"/>
      <c r="F278" s="134"/>
      <c r="G278" s="134"/>
      <c r="H278" s="134"/>
    </row>
    <row r="279" spans="1:8">
      <c r="A279" s="209"/>
      <c r="B279" s="209"/>
      <c r="C279" s="209"/>
      <c r="D279" s="134"/>
      <c r="E279" s="134"/>
      <c r="F279" s="134"/>
      <c r="G279" s="134"/>
      <c r="H279" s="134"/>
    </row>
    <row r="280" spans="1:8">
      <c r="A280" s="209"/>
      <c r="B280" s="209"/>
      <c r="C280" s="209"/>
      <c r="D280" s="134"/>
      <c r="E280" s="134"/>
      <c r="F280" s="134"/>
      <c r="G280" s="134"/>
      <c r="H280" s="134"/>
    </row>
    <row r="281" spans="1:8">
      <c r="A281" s="209"/>
      <c r="B281" s="209"/>
      <c r="C281" s="209"/>
      <c r="D281" s="134"/>
      <c r="E281" s="134"/>
      <c r="F281" s="134"/>
      <c r="G281" s="134"/>
      <c r="H281" s="134"/>
    </row>
    <row r="282" spans="1:8">
      <c r="A282" s="209"/>
      <c r="B282" s="209"/>
      <c r="C282" s="209"/>
      <c r="D282" s="134"/>
      <c r="E282" s="134"/>
      <c r="F282" s="134"/>
      <c r="G282" s="134"/>
      <c r="H282" s="134"/>
    </row>
    <row r="283" spans="1:8">
      <c r="A283" s="209"/>
      <c r="B283" s="209"/>
      <c r="C283" s="209"/>
      <c r="D283" s="134"/>
      <c r="E283" s="134"/>
      <c r="F283" s="134"/>
      <c r="G283" s="134"/>
      <c r="H283" s="134"/>
    </row>
    <row r="284" spans="1:8">
      <c r="A284" s="209"/>
      <c r="B284" s="209"/>
      <c r="C284" s="209"/>
      <c r="D284" s="134"/>
      <c r="E284" s="134"/>
      <c r="F284" s="134"/>
      <c r="G284" s="134"/>
      <c r="H284" s="134"/>
    </row>
    <row r="285" spans="1:8">
      <c r="A285" s="209"/>
      <c r="B285" s="209"/>
      <c r="C285" s="209"/>
      <c r="D285" s="134"/>
      <c r="E285" s="134"/>
      <c r="F285" s="134"/>
      <c r="G285" s="134"/>
      <c r="H285" s="134"/>
    </row>
    <row r="286" spans="1:8">
      <c r="A286" s="209"/>
      <c r="B286" s="209"/>
      <c r="C286" s="209"/>
      <c r="D286" s="134"/>
      <c r="E286" s="134"/>
      <c r="F286" s="134"/>
      <c r="G286" s="134"/>
      <c r="H286" s="134"/>
    </row>
    <row r="287" spans="1:8">
      <c r="A287" s="209"/>
      <c r="B287" s="209"/>
      <c r="C287" s="209"/>
      <c r="D287" s="134"/>
      <c r="E287" s="134"/>
      <c r="F287" s="134"/>
      <c r="G287" s="134"/>
      <c r="H287" s="134"/>
    </row>
    <row r="288" spans="1:8">
      <c r="A288" s="209"/>
      <c r="B288" s="209"/>
      <c r="C288" s="209"/>
      <c r="D288" s="134"/>
      <c r="E288" s="134"/>
      <c r="F288" s="134"/>
      <c r="G288" s="134"/>
      <c r="H288" s="134"/>
    </row>
    <row r="289" spans="1:8">
      <c r="A289" s="209"/>
      <c r="B289" s="209"/>
      <c r="C289" s="209"/>
      <c r="D289" s="134"/>
      <c r="E289" s="134"/>
      <c r="F289" s="134"/>
      <c r="G289" s="134"/>
      <c r="H289" s="134"/>
    </row>
    <row r="290" spans="1:8">
      <c r="A290" s="209"/>
      <c r="B290" s="209"/>
      <c r="C290" s="209"/>
      <c r="D290" s="134"/>
      <c r="E290" s="134"/>
      <c r="F290" s="134"/>
      <c r="G290" s="134"/>
      <c r="H290" s="134"/>
    </row>
    <row r="291" spans="1:8">
      <c r="A291" s="209"/>
      <c r="B291" s="209"/>
      <c r="C291" s="209"/>
      <c r="D291" s="134"/>
      <c r="E291" s="134"/>
      <c r="F291" s="134"/>
      <c r="G291" s="134"/>
      <c r="H291" s="134"/>
    </row>
    <row r="292" spans="1:8">
      <c r="A292" s="209"/>
      <c r="B292" s="209"/>
      <c r="C292" s="209"/>
      <c r="D292" s="134"/>
      <c r="E292" s="134"/>
      <c r="F292" s="134"/>
      <c r="G292" s="134"/>
      <c r="H292" s="134"/>
    </row>
    <row r="293" spans="1:8">
      <c r="A293" s="209"/>
      <c r="B293" s="209"/>
      <c r="C293" s="209"/>
      <c r="D293" s="134"/>
      <c r="E293" s="134"/>
      <c r="F293" s="134"/>
      <c r="G293" s="134"/>
      <c r="H293" s="134"/>
    </row>
    <row r="294" spans="1:8">
      <c r="A294" s="209"/>
      <c r="B294" s="209"/>
      <c r="C294" s="209"/>
      <c r="D294" s="134"/>
      <c r="E294" s="134"/>
      <c r="F294" s="134"/>
      <c r="G294" s="134"/>
      <c r="H294" s="134"/>
    </row>
    <row r="295" spans="1:8">
      <c r="A295" s="209"/>
      <c r="B295" s="209"/>
      <c r="C295" s="209"/>
      <c r="D295" s="134"/>
      <c r="E295" s="134"/>
      <c r="F295" s="134"/>
      <c r="G295" s="134"/>
      <c r="H295" s="134"/>
    </row>
    <row r="296" spans="1:8">
      <c r="A296" s="209"/>
      <c r="B296" s="209"/>
      <c r="C296" s="209"/>
      <c r="D296" s="134"/>
      <c r="E296" s="134"/>
      <c r="F296" s="134"/>
      <c r="G296" s="134"/>
      <c r="H296" s="134"/>
    </row>
    <row r="297" spans="1:8">
      <c r="A297" s="209"/>
      <c r="B297" s="209"/>
      <c r="C297" s="209"/>
      <c r="D297" s="134"/>
      <c r="E297" s="134"/>
      <c r="F297" s="134"/>
      <c r="G297" s="134"/>
      <c r="H297" s="134"/>
    </row>
    <row r="298" spans="1:8">
      <c r="A298" s="209"/>
      <c r="B298" s="209"/>
      <c r="C298" s="209"/>
      <c r="D298" s="134"/>
      <c r="E298" s="134"/>
      <c r="F298" s="134"/>
      <c r="G298" s="134"/>
      <c r="H298" s="134"/>
    </row>
    <row r="299" spans="1:8">
      <c r="A299" s="209"/>
      <c r="B299" s="209"/>
      <c r="C299" s="209"/>
      <c r="D299" s="134"/>
      <c r="E299" s="134"/>
      <c r="F299" s="134"/>
      <c r="G299" s="134"/>
      <c r="H299" s="134"/>
    </row>
    <row r="300" spans="1:8">
      <c r="A300" s="209"/>
      <c r="B300" s="209"/>
      <c r="C300" s="209"/>
      <c r="D300" s="134"/>
      <c r="E300" s="134"/>
      <c r="F300" s="134"/>
      <c r="G300" s="134"/>
      <c r="H300" s="134"/>
    </row>
    <row r="301" spans="1:8">
      <c r="A301" s="209"/>
      <c r="B301" s="209"/>
      <c r="C301" s="209"/>
      <c r="D301" s="134"/>
      <c r="E301" s="134"/>
      <c r="F301" s="134"/>
      <c r="G301" s="134"/>
      <c r="H301" s="134"/>
    </row>
    <row r="302" spans="1:8">
      <c r="A302" s="209"/>
      <c r="B302" s="209"/>
      <c r="C302" s="209"/>
      <c r="D302" s="134"/>
      <c r="E302" s="134"/>
      <c r="F302" s="134"/>
      <c r="G302" s="134"/>
      <c r="H302" s="134"/>
    </row>
    <row r="303" spans="1:8">
      <c r="A303" s="209"/>
      <c r="B303" s="209"/>
      <c r="C303" s="209"/>
      <c r="D303" s="134"/>
      <c r="E303" s="134"/>
      <c r="F303" s="134"/>
      <c r="G303" s="134"/>
      <c r="H303" s="134"/>
    </row>
    <row r="304" spans="1:8">
      <c r="A304" s="209"/>
      <c r="B304" s="209"/>
      <c r="C304" s="209"/>
      <c r="D304" s="134"/>
      <c r="E304" s="134"/>
      <c r="F304" s="134"/>
      <c r="G304" s="134"/>
      <c r="H304" s="134"/>
    </row>
    <row r="305" spans="1:8">
      <c r="A305" s="209"/>
      <c r="B305" s="209"/>
      <c r="C305" s="209"/>
      <c r="D305" s="134"/>
      <c r="E305" s="134"/>
      <c r="F305" s="134"/>
      <c r="G305" s="134"/>
      <c r="H305" s="134"/>
    </row>
    <row r="306" spans="1:8">
      <c r="A306" s="209"/>
      <c r="B306" s="209"/>
      <c r="C306" s="209"/>
      <c r="D306" s="134"/>
      <c r="E306" s="134"/>
      <c r="F306" s="134"/>
      <c r="G306" s="134"/>
      <c r="H306" s="134"/>
    </row>
    <row r="307" spans="1:8">
      <c r="A307" s="209"/>
      <c r="B307" s="209"/>
      <c r="C307" s="209"/>
      <c r="D307" s="134"/>
      <c r="E307" s="134"/>
      <c r="F307" s="134"/>
      <c r="G307" s="134"/>
      <c r="H307" s="134"/>
    </row>
    <row r="308" spans="1:8">
      <c r="A308" s="209"/>
      <c r="B308" s="209"/>
      <c r="C308" s="209"/>
      <c r="D308" s="134"/>
      <c r="E308" s="134"/>
      <c r="F308" s="134"/>
      <c r="G308" s="134"/>
      <c r="H308" s="134"/>
    </row>
    <row r="309" spans="1:8">
      <c r="A309" s="209"/>
      <c r="B309" s="209"/>
      <c r="C309" s="209"/>
      <c r="D309" s="134"/>
      <c r="E309" s="134"/>
      <c r="F309" s="134"/>
      <c r="G309" s="134"/>
      <c r="H309" s="134"/>
    </row>
    <row r="310" spans="1:8">
      <c r="A310" s="209"/>
      <c r="B310" s="209"/>
      <c r="C310" s="209"/>
      <c r="D310" s="134"/>
      <c r="E310" s="134"/>
      <c r="F310" s="134"/>
      <c r="G310" s="134"/>
      <c r="H310" s="134"/>
    </row>
    <row r="311" spans="1:8">
      <c r="A311" s="209"/>
      <c r="B311" s="209"/>
      <c r="C311" s="209"/>
      <c r="D311" s="134"/>
      <c r="E311" s="134"/>
      <c r="F311" s="134"/>
      <c r="G311" s="134"/>
      <c r="H311" s="134"/>
    </row>
    <row r="312" spans="1:8">
      <c r="A312" s="209"/>
      <c r="B312" s="209"/>
      <c r="C312" s="209"/>
      <c r="D312" s="134"/>
      <c r="E312" s="134"/>
      <c r="F312" s="134"/>
      <c r="G312" s="134"/>
      <c r="H312" s="134"/>
    </row>
    <row r="313" spans="1:8">
      <c r="A313" s="209"/>
      <c r="B313" s="209"/>
      <c r="C313" s="209"/>
      <c r="D313" s="134"/>
      <c r="E313" s="134"/>
      <c r="F313" s="134"/>
      <c r="G313" s="134"/>
      <c r="H313" s="134"/>
    </row>
    <row r="314" spans="1:8">
      <c r="A314" s="209"/>
      <c r="B314" s="209"/>
      <c r="C314" s="209"/>
      <c r="D314" s="134"/>
      <c r="E314" s="134"/>
      <c r="F314" s="134"/>
      <c r="G314" s="134"/>
      <c r="H314" s="134"/>
    </row>
    <row r="315" spans="1:8">
      <c r="A315" s="209"/>
      <c r="B315" s="209"/>
      <c r="C315" s="209"/>
      <c r="D315" s="134"/>
      <c r="E315" s="134"/>
      <c r="F315" s="134"/>
      <c r="G315" s="134"/>
      <c r="H315" s="134"/>
    </row>
    <row r="316" spans="1:8">
      <c r="A316" s="209"/>
      <c r="B316" s="209"/>
      <c r="C316" s="209"/>
      <c r="D316" s="134"/>
      <c r="E316" s="134"/>
      <c r="F316" s="134"/>
      <c r="G316" s="134"/>
      <c r="H316" s="134"/>
    </row>
    <row r="317" spans="1:8">
      <c r="A317" s="209"/>
      <c r="B317" s="209"/>
      <c r="C317" s="209"/>
      <c r="D317" s="134"/>
      <c r="E317" s="134"/>
      <c r="F317" s="134"/>
      <c r="G317" s="134"/>
      <c r="H317" s="134"/>
    </row>
    <row r="318" spans="1:8">
      <c r="A318" s="209"/>
      <c r="B318" s="209"/>
      <c r="C318" s="209"/>
      <c r="D318" s="134"/>
      <c r="E318" s="134"/>
      <c r="F318" s="134"/>
      <c r="G318" s="134"/>
      <c r="H318" s="134"/>
    </row>
    <row r="319" spans="1:8">
      <c r="A319" s="209"/>
      <c r="B319" s="209"/>
      <c r="C319" s="209"/>
      <c r="D319" s="134"/>
      <c r="E319" s="134"/>
      <c r="F319" s="134"/>
      <c r="G319" s="134"/>
      <c r="H319" s="134"/>
    </row>
    <row r="320" spans="1:8">
      <c r="A320" s="209"/>
      <c r="B320" s="209"/>
      <c r="C320" s="209"/>
      <c r="D320" s="134"/>
      <c r="E320" s="134"/>
      <c r="F320" s="134"/>
      <c r="G320" s="134"/>
      <c r="H320" s="134"/>
    </row>
    <row r="321" spans="1:8">
      <c r="A321" s="209"/>
      <c r="B321" s="209"/>
      <c r="C321" s="209"/>
      <c r="D321" s="134"/>
      <c r="E321" s="134"/>
      <c r="F321" s="134"/>
      <c r="G321" s="134"/>
      <c r="H321" s="134"/>
    </row>
    <row r="322" spans="1:8">
      <c r="A322" s="209"/>
      <c r="B322" s="209"/>
      <c r="C322" s="209"/>
      <c r="D322" s="134"/>
      <c r="E322" s="134"/>
      <c r="F322" s="134"/>
      <c r="G322" s="134"/>
      <c r="H322" s="134"/>
    </row>
    <row r="323" spans="1:8">
      <c r="A323" s="209"/>
      <c r="B323" s="209"/>
      <c r="C323" s="209"/>
      <c r="D323" s="134"/>
      <c r="E323" s="134"/>
      <c r="F323" s="134"/>
      <c r="G323" s="134"/>
      <c r="H323" s="134"/>
    </row>
    <row r="324" spans="1:8">
      <c r="A324" s="209"/>
      <c r="B324" s="209"/>
      <c r="C324" s="209"/>
      <c r="D324" s="134"/>
      <c r="E324" s="134"/>
      <c r="F324" s="134"/>
      <c r="G324" s="134"/>
      <c r="H324" s="134"/>
    </row>
    <row r="325" spans="1:8">
      <c r="A325" s="209"/>
      <c r="B325" s="209"/>
      <c r="C325" s="209"/>
      <c r="D325" s="134"/>
      <c r="E325" s="134"/>
      <c r="F325" s="134"/>
      <c r="G325" s="134"/>
      <c r="H325" s="134"/>
    </row>
    <row r="326" spans="1:8">
      <c r="A326" s="209"/>
      <c r="B326" s="209"/>
      <c r="C326" s="209"/>
      <c r="D326" s="134"/>
      <c r="E326" s="134"/>
      <c r="F326" s="134"/>
      <c r="G326" s="134"/>
      <c r="H326" s="134"/>
    </row>
    <row r="327" spans="1:8">
      <c r="A327" s="209"/>
      <c r="B327" s="209"/>
      <c r="C327" s="209"/>
      <c r="D327" s="134"/>
      <c r="E327" s="134"/>
      <c r="F327" s="134"/>
      <c r="G327" s="134"/>
      <c r="H327" s="134"/>
    </row>
    <row r="328" spans="1:8">
      <c r="A328" s="209"/>
      <c r="B328" s="209"/>
      <c r="C328" s="209"/>
      <c r="D328" s="134"/>
      <c r="E328" s="134"/>
      <c r="F328" s="134"/>
      <c r="G328" s="134"/>
      <c r="H328" s="134"/>
    </row>
    <row r="329" spans="1:8">
      <c r="A329" s="209"/>
      <c r="B329" s="209"/>
      <c r="C329" s="209"/>
      <c r="D329" s="134"/>
      <c r="E329" s="134"/>
      <c r="F329" s="134"/>
      <c r="G329" s="134"/>
      <c r="H329" s="134"/>
    </row>
    <row r="330" spans="1:8">
      <c r="A330" s="209"/>
      <c r="B330" s="209"/>
      <c r="C330" s="209"/>
      <c r="D330" s="134"/>
      <c r="E330" s="134"/>
      <c r="F330" s="134"/>
      <c r="G330" s="134"/>
      <c r="H330" s="134"/>
    </row>
    <row r="331" spans="1:8">
      <c r="A331" s="209"/>
      <c r="B331" s="209"/>
      <c r="C331" s="209"/>
      <c r="D331" s="134"/>
      <c r="E331" s="134"/>
      <c r="F331" s="134"/>
      <c r="G331" s="134"/>
      <c r="H331" s="134"/>
    </row>
    <row r="332" spans="1:8">
      <c r="A332" s="209"/>
      <c r="B332" s="209"/>
      <c r="C332" s="209"/>
      <c r="D332" s="134"/>
      <c r="E332" s="134"/>
      <c r="F332" s="134"/>
      <c r="G332" s="134"/>
      <c r="H332" s="134"/>
    </row>
    <row r="333" spans="1:8">
      <c r="A333" s="209"/>
      <c r="B333" s="209"/>
      <c r="C333" s="209"/>
      <c r="D333" s="134"/>
      <c r="E333" s="134"/>
      <c r="F333" s="134"/>
      <c r="G333" s="134"/>
      <c r="H333" s="134"/>
    </row>
    <row r="334" spans="1:8">
      <c r="A334" s="209"/>
      <c r="B334" s="209"/>
      <c r="C334" s="209"/>
      <c r="D334" s="134"/>
      <c r="E334" s="134"/>
      <c r="F334" s="134"/>
      <c r="G334" s="134"/>
      <c r="H334" s="134"/>
    </row>
    <row r="335" spans="1:8">
      <c r="A335" s="209"/>
      <c r="B335" s="209"/>
      <c r="C335" s="209"/>
      <c r="D335" s="134"/>
      <c r="E335" s="134"/>
      <c r="F335" s="134"/>
      <c r="G335" s="134"/>
      <c r="H335" s="134"/>
    </row>
    <row r="336" spans="1:8">
      <c r="A336" s="209"/>
      <c r="B336" s="209"/>
      <c r="C336" s="209"/>
      <c r="D336" s="134"/>
      <c r="E336" s="134"/>
      <c r="F336" s="134"/>
      <c r="G336" s="134"/>
      <c r="H336" s="134"/>
    </row>
    <row r="337" spans="1:8">
      <c r="A337" s="209"/>
      <c r="B337" s="209"/>
      <c r="C337" s="209"/>
      <c r="D337" s="134"/>
      <c r="E337" s="134"/>
      <c r="F337" s="134"/>
      <c r="G337" s="134"/>
      <c r="H337" s="134"/>
    </row>
    <row r="338" spans="1:8">
      <c r="A338" s="209"/>
      <c r="B338" s="209"/>
      <c r="C338" s="209"/>
      <c r="D338" s="134"/>
      <c r="E338" s="134"/>
      <c r="F338" s="134"/>
      <c r="G338" s="134"/>
      <c r="H338" s="134"/>
    </row>
    <row r="339" spans="1:8">
      <c r="A339" s="209"/>
      <c r="B339" s="209"/>
      <c r="C339" s="209"/>
      <c r="D339" s="134"/>
      <c r="E339" s="134"/>
      <c r="F339" s="134"/>
      <c r="G339" s="134"/>
      <c r="H339" s="134"/>
    </row>
    <row r="340" spans="1:8">
      <c r="A340" s="209"/>
      <c r="B340" s="209"/>
      <c r="C340" s="209"/>
      <c r="D340" s="134"/>
      <c r="E340" s="134"/>
      <c r="F340" s="134"/>
      <c r="G340" s="134"/>
      <c r="H340" s="134"/>
    </row>
    <row r="341" spans="1:8">
      <c r="A341" s="209"/>
      <c r="B341" s="209"/>
      <c r="C341" s="209"/>
      <c r="D341" s="134"/>
      <c r="E341" s="134"/>
      <c r="F341" s="134"/>
      <c r="G341" s="134"/>
      <c r="H341" s="134"/>
    </row>
    <row r="342" spans="1:8">
      <c r="A342" s="209"/>
      <c r="B342" s="209"/>
      <c r="C342" s="209"/>
      <c r="D342" s="134"/>
      <c r="E342" s="134"/>
      <c r="F342" s="134"/>
      <c r="G342" s="134"/>
      <c r="H342" s="134"/>
    </row>
    <row r="343" spans="1:8">
      <c r="A343" s="209"/>
      <c r="B343" s="209"/>
      <c r="C343" s="209"/>
      <c r="D343" s="134"/>
      <c r="E343" s="134"/>
      <c r="F343" s="134"/>
      <c r="G343" s="134"/>
      <c r="H343" s="134"/>
    </row>
    <row r="344" spans="1:8">
      <c r="A344" s="209"/>
      <c r="B344" s="209"/>
      <c r="C344" s="209"/>
      <c r="D344" s="134"/>
      <c r="E344" s="134"/>
      <c r="F344" s="134"/>
      <c r="G344" s="134"/>
      <c r="H344" s="134"/>
    </row>
    <row r="345" spans="1:8">
      <c r="A345" s="209"/>
      <c r="B345" s="209"/>
      <c r="C345" s="209"/>
      <c r="D345" s="134"/>
      <c r="E345" s="134"/>
      <c r="F345" s="134"/>
      <c r="G345" s="134"/>
      <c r="H345" s="134"/>
    </row>
    <row r="346" spans="1:8">
      <c r="A346" s="209"/>
      <c r="B346" s="209"/>
      <c r="C346" s="209"/>
      <c r="D346" s="134"/>
      <c r="E346" s="134"/>
      <c r="F346" s="134"/>
      <c r="G346" s="134"/>
      <c r="H346" s="134"/>
    </row>
    <row r="347" spans="1:8">
      <c r="A347" s="209"/>
      <c r="B347" s="209"/>
      <c r="C347" s="209"/>
      <c r="D347" s="134"/>
      <c r="E347" s="134"/>
      <c r="F347" s="134"/>
      <c r="G347" s="134"/>
      <c r="H347" s="134"/>
    </row>
    <row r="348" spans="1:8">
      <c r="A348" s="209"/>
      <c r="B348" s="209"/>
      <c r="C348" s="209"/>
      <c r="D348" s="134"/>
      <c r="E348" s="134"/>
      <c r="F348" s="134"/>
      <c r="G348" s="134"/>
      <c r="H348" s="134"/>
    </row>
    <row r="349" spans="1:8">
      <c r="A349" s="209"/>
      <c r="B349" s="209"/>
      <c r="C349" s="209"/>
      <c r="D349" s="134"/>
      <c r="E349" s="134"/>
      <c r="F349" s="134"/>
      <c r="G349" s="134"/>
      <c r="H349" s="134"/>
    </row>
    <row r="350" spans="1:8">
      <c r="A350" s="209"/>
      <c r="B350" s="209"/>
      <c r="C350" s="209"/>
      <c r="D350" s="134"/>
      <c r="E350" s="134"/>
      <c r="F350" s="134"/>
      <c r="G350" s="134"/>
      <c r="H350" s="134"/>
    </row>
    <row r="351" spans="1:8">
      <c r="A351" s="209"/>
      <c r="B351" s="209"/>
      <c r="C351" s="209"/>
      <c r="D351" s="134"/>
      <c r="E351" s="134"/>
      <c r="F351" s="134"/>
      <c r="G351" s="134"/>
      <c r="H351" s="134"/>
    </row>
    <row r="352" spans="1:8">
      <c r="A352" s="209"/>
      <c r="B352" s="209"/>
      <c r="C352" s="209"/>
      <c r="D352" s="134"/>
      <c r="E352" s="134"/>
      <c r="F352" s="134"/>
      <c r="G352" s="134"/>
      <c r="H352" s="134"/>
    </row>
    <row r="353" spans="1:8">
      <c r="A353" s="209"/>
      <c r="B353" s="209"/>
      <c r="C353" s="209"/>
      <c r="D353" s="134"/>
      <c r="E353" s="134"/>
      <c r="F353" s="134"/>
      <c r="G353" s="134"/>
      <c r="H353" s="134"/>
    </row>
    <row r="354" spans="1:8">
      <c r="A354" s="209"/>
      <c r="B354" s="209"/>
      <c r="C354" s="209"/>
      <c r="D354" s="134"/>
      <c r="E354" s="134"/>
      <c r="F354" s="134"/>
      <c r="G354" s="134"/>
      <c r="H354" s="134"/>
    </row>
    <row r="355" spans="1:8">
      <c r="A355" s="209"/>
      <c r="B355" s="209"/>
      <c r="C355" s="209"/>
      <c r="D355" s="134"/>
      <c r="E355" s="134"/>
      <c r="F355" s="134"/>
      <c r="G355" s="134"/>
      <c r="H355" s="134"/>
    </row>
    <row r="356" spans="1:8">
      <c r="A356" s="209"/>
      <c r="B356" s="209"/>
      <c r="C356" s="209"/>
      <c r="D356" s="134"/>
      <c r="E356" s="134"/>
      <c r="F356" s="134"/>
      <c r="G356" s="134"/>
      <c r="H356" s="134"/>
    </row>
    <row r="357" spans="1:8">
      <c r="A357" s="209"/>
      <c r="B357" s="209"/>
      <c r="C357" s="209"/>
      <c r="D357" s="134"/>
      <c r="E357" s="134"/>
      <c r="F357" s="134"/>
      <c r="G357" s="134"/>
      <c r="H357" s="134"/>
    </row>
    <row r="358" spans="1:8">
      <c r="A358" s="209"/>
      <c r="B358" s="209"/>
      <c r="C358" s="209"/>
      <c r="D358" s="134"/>
      <c r="E358" s="134"/>
      <c r="F358" s="134"/>
      <c r="G358" s="134"/>
      <c r="H358" s="134"/>
    </row>
    <row r="359" spans="1:8">
      <c r="A359" s="209"/>
      <c r="B359" s="209"/>
      <c r="C359" s="209"/>
      <c r="D359" s="134"/>
      <c r="E359" s="134"/>
      <c r="F359" s="134"/>
      <c r="G359" s="134"/>
      <c r="H359" s="134"/>
    </row>
    <row r="360" spans="1:8">
      <c r="A360" s="209"/>
      <c r="B360" s="209"/>
      <c r="C360" s="209"/>
      <c r="D360" s="134"/>
      <c r="E360" s="134"/>
      <c r="F360" s="134"/>
      <c r="G360" s="134"/>
      <c r="H360" s="134"/>
    </row>
    <row r="361" spans="1:8">
      <c r="A361" s="209"/>
      <c r="B361" s="209"/>
      <c r="C361" s="209"/>
      <c r="D361" s="134"/>
      <c r="E361" s="134"/>
      <c r="F361" s="134"/>
      <c r="G361" s="134"/>
      <c r="H361" s="134"/>
    </row>
    <row r="362" spans="1:8">
      <c r="A362" s="209"/>
      <c r="B362" s="209"/>
      <c r="C362" s="209"/>
      <c r="D362" s="134"/>
      <c r="E362" s="134"/>
      <c r="F362" s="134"/>
      <c r="G362" s="134"/>
      <c r="H362" s="134"/>
    </row>
    <row r="363" spans="1:8">
      <c r="A363" s="209"/>
      <c r="B363" s="209"/>
      <c r="C363" s="209"/>
      <c r="D363" s="134"/>
      <c r="E363" s="134"/>
      <c r="F363" s="134"/>
      <c r="G363" s="134"/>
      <c r="H363" s="134"/>
    </row>
    <row r="364" spans="1:8">
      <c r="A364" s="209"/>
      <c r="B364" s="209"/>
      <c r="C364" s="209"/>
      <c r="D364" s="134"/>
      <c r="E364" s="134"/>
      <c r="F364" s="134"/>
      <c r="G364" s="134"/>
      <c r="H364" s="134"/>
    </row>
    <row r="365" spans="1:8">
      <c r="A365" s="209"/>
      <c r="B365" s="209"/>
      <c r="C365" s="209"/>
      <c r="D365" s="134"/>
      <c r="E365" s="134"/>
      <c r="F365" s="134"/>
      <c r="G365" s="134"/>
      <c r="H365" s="134"/>
    </row>
    <row r="366" spans="1:8">
      <c r="A366" s="209"/>
      <c r="B366" s="209"/>
      <c r="C366" s="209"/>
      <c r="D366" s="134"/>
      <c r="E366" s="134"/>
      <c r="F366" s="134"/>
      <c r="G366" s="134"/>
      <c r="H366" s="134"/>
    </row>
    <row r="367" spans="1:8">
      <c r="A367" s="209"/>
      <c r="B367" s="209"/>
      <c r="C367" s="209"/>
      <c r="D367" s="134"/>
      <c r="E367" s="134"/>
      <c r="F367" s="134"/>
      <c r="G367" s="134"/>
      <c r="H367" s="134"/>
    </row>
    <row r="368" spans="1:8">
      <c r="A368" s="209"/>
      <c r="B368" s="209"/>
      <c r="C368" s="209"/>
      <c r="D368" s="134"/>
      <c r="E368" s="134"/>
      <c r="F368" s="134"/>
      <c r="G368" s="134"/>
      <c r="H368" s="134"/>
    </row>
    <row r="369" spans="1:8">
      <c r="A369" s="209"/>
      <c r="B369" s="209"/>
      <c r="C369" s="209"/>
      <c r="D369" s="134"/>
      <c r="E369" s="134"/>
      <c r="F369" s="134"/>
      <c r="G369" s="134"/>
      <c r="H369" s="134"/>
    </row>
    <row r="370" spans="1:8">
      <c r="A370" s="209"/>
      <c r="B370" s="209"/>
      <c r="C370" s="209"/>
      <c r="D370" s="134"/>
      <c r="E370" s="134"/>
      <c r="F370" s="134"/>
      <c r="G370" s="134"/>
      <c r="H370" s="134"/>
    </row>
    <row r="371" spans="1:8">
      <c r="A371" s="209"/>
      <c r="B371" s="209"/>
      <c r="C371" s="209"/>
      <c r="D371" s="134"/>
      <c r="E371" s="134"/>
      <c r="F371" s="134"/>
      <c r="G371" s="134"/>
      <c r="H371" s="134"/>
    </row>
    <row r="372" spans="1:8">
      <c r="A372" s="209"/>
      <c r="B372" s="209"/>
      <c r="C372" s="209"/>
      <c r="D372" s="134"/>
      <c r="E372" s="134"/>
      <c r="F372" s="134"/>
      <c r="G372" s="134"/>
      <c r="H372" s="134"/>
    </row>
    <row r="373" spans="1:8">
      <c r="A373" s="209"/>
      <c r="B373" s="209"/>
      <c r="C373" s="209"/>
      <c r="D373" s="134"/>
      <c r="E373" s="134"/>
      <c r="F373" s="134"/>
      <c r="G373" s="134"/>
      <c r="H373" s="134"/>
    </row>
    <row r="374" spans="1:8">
      <c r="A374" s="209"/>
      <c r="B374" s="209"/>
      <c r="C374" s="209"/>
      <c r="D374" s="134"/>
      <c r="E374" s="134"/>
      <c r="F374" s="134"/>
      <c r="G374" s="134"/>
      <c r="H374" s="134"/>
    </row>
    <row r="375" spans="1:8">
      <c r="A375" s="209"/>
      <c r="B375" s="209"/>
      <c r="C375" s="209"/>
      <c r="D375" s="134"/>
      <c r="E375" s="134"/>
      <c r="F375" s="134"/>
      <c r="G375" s="134"/>
      <c r="H375" s="134"/>
    </row>
    <row r="376" spans="1:8">
      <c r="A376" s="209"/>
      <c r="B376" s="209"/>
      <c r="C376" s="209"/>
      <c r="D376" s="134"/>
      <c r="E376" s="134"/>
      <c r="F376" s="134"/>
      <c r="G376" s="134"/>
      <c r="H376" s="134"/>
    </row>
    <row r="377" spans="1:8">
      <c r="A377" s="209"/>
      <c r="B377" s="209"/>
      <c r="C377" s="209"/>
      <c r="D377" s="134"/>
      <c r="E377" s="134"/>
      <c r="F377" s="134"/>
      <c r="G377" s="134"/>
      <c r="H377" s="134"/>
    </row>
    <row r="378" spans="1:8">
      <c r="A378" s="209"/>
      <c r="B378" s="209"/>
      <c r="C378" s="209"/>
      <c r="D378" s="134"/>
      <c r="E378" s="134"/>
      <c r="F378" s="134"/>
      <c r="G378" s="134"/>
      <c r="H378" s="134"/>
    </row>
    <row r="379" spans="1:8">
      <c r="A379" s="209"/>
      <c r="B379" s="209"/>
      <c r="C379" s="209"/>
      <c r="D379" s="134"/>
      <c r="E379" s="134"/>
      <c r="F379" s="134"/>
      <c r="G379" s="134"/>
      <c r="H379" s="134"/>
    </row>
    <row r="380" spans="1:8">
      <c r="A380" s="209"/>
      <c r="B380" s="209"/>
      <c r="C380" s="209"/>
      <c r="D380" s="134"/>
      <c r="E380" s="134"/>
      <c r="F380" s="134"/>
      <c r="G380" s="134"/>
      <c r="H380" s="134"/>
    </row>
    <row r="381" spans="1:8">
      <c r="A381" s="209"/>
      <c r="B381" s="209"/>
      <c r="C381" s="209"/>
      <c r="D381" s="134"/>
      <c r="E381" s="134"/>
      <c r="F381" s="134"/>
      <c r="G381" s="134"/>
      <c r="H381" s="134"/>
    </row>
    <row r="382" spans="1:8">
      <c r="A382" s="209"/>
      <c r="B382" s="209"/>
      <c r="C382" s="209"/>
      <c r="D382" s="134"/>
      <c r="E382" s="134"/>
      <c r="F382" s="134"/>
      <c r="G382" s="134"/>
      <c r="H382" s="134"/>
    </row>
    <row r="383" spans="1:8">
      <c r="A383" s="209"/>
      <c r="B383" s="209"/>
      <c r="C383" s="209"/>
      <c r="D383" s="134"/>
      <c r="E383" s="134"/>
      <c r="F383" s="134"/>
      <c r="G383" s="134"/>
      <c r="H383" s="134"/>
    </row>
    <row r="384" spans="1:8">
      <c r="A384" s="209"/>
      <c r="B384" s="209"/>
      <c r="C384" s="209"/>
      <c r="D384" s="134"/>
      <c r="E384" s="134"/>
      <c r="F384" s="134"/>
      <c r="G384" s="134"/>
      <c r="H384" s="134"/>
    </row>
    <row r="385" spans="1:8">
      <c r="A385" s="209"/>
      <c r="B385" s="209"/>
      <c r="C385" s="209"/>
      <c r="D385" s="134"/>
      <c r="E385" s="134"/>
      <c r="F385" s="134"/>
      <c r="G385" s="134"/>
      <c r="H385" s="134"/>
    </row>
    <row r="386" spans="1:8">
      <c r="A386" s="209"/>
      <c r="B386" s="209"/>
      <c r="C386" s="209"/>
      <c r="D386" s="134"/>
      <c r="E386" s="134"/>
      <c r="F386" s="134"/>
      <c r="G386" s="134"/>
      <c r="H386" s="134"/>
    </row>
    <row r="387" spans="1:8">
      <c r="A387" s="209"/>
      <c r="B387" s="209"/>
      <c r="C387" s="209"/>
      <c r="D387" s="134"/>
      <c r="E387" s="134"/>
      <c r="F387" s="134"/>
      <c r="G387" s="134"/>
      <c r="H387" s="134"/>
    </row>
    <row r="388" spans="1:8">
      <c r="A388" s="209"/>
      <c r="B388" s="209"/>
      <c r="C388" s="209"/>
      <c r="D388" s="134"/>
      <c r="E388" s="134"/>
      <c r="F388" s="134"/>
      <c r="G388" s="134"/>
      <c r="H388" s="134"/>
    </row>
    <row r="389" spans="1:8">
      <c r="A389" s="209"/>
      <c r="B389" s="209"/>
      <c r="C389" s="209"/>
      <c r="D389" s="134"/>
      <c r="E389" s="134"/>
      <c r="F389" s="134"/>
      <c r="G389" s="134"/>
      <c r="H389" s="134"/>
    </row>
    <row r="390" spans="1:8">
      <c r="A390" s="209"/>
      <c r="B390" s="209"/>
      <c r="C390" s="209"/>
      <c r="D390" s="134"/>
      <c r="E390" s="134"/>
      <c r="F390" s="134"/>
      <c r="G390" s="134"/>
      <c r="H390" s="134"/>
    </row>
    <row r="391" spans="1:8">
      <c r="A391" s="209"/>
      <c r="B391" s="209"/>
      <c r="C391" s="209"/>
      <c r="D391" s="134"/>
      <c r="E391" s="134"/>
      <c r="F391" s="134"/>
      <c r="G391" s="134"/>
      <c r="H391" s="134"/>
    </row>
    <row r="392" spans="1:8">
      <c r="A392" s="209"/>
      <c r="B392" s="209"/>
      <c r="C392" s="209"/>
      <c r="D392" s="134"/>
      <c r="E392" s="134"/>
      <c r="F392" s="134"/>
      <c r="G392" s="134"/>
      <c r="H392" s="134"/>
    </row>
    <row r="393" spans="1:8">
      <c r="A393" s="209"/>
      <c r="B393" s="209"/>
      <c r="C393" s="209"/>
      <c r="D393" s="134"/>
      <c r="E393" s="134"/>
      <c r="F393" s="134"/>
      <c r="G393" s="134"/>
      <c r="H393" s="134"/>
    </row>
    <row r="394" spans="1:8">
      <c r="A394" s="209"/>
      <c r="B394" s="209"/>
      <c r="C394" s="209"/>
      <c r="D394" s="134"/>
      <c r="E394" s="134"/>
      <c r="F394" s="134"/>
      <c r="G394" s="134"/>
      <c r="H394" s="134"/>
    </row>
    <row r="395" spans="1:8">
      <c r="A395" s="209"/>
      <c r="B395" s="209"/>
      <c r="C395" s="209"/>
      <c r="D395" s="134"/>
      <c r="E395" s="134"/>
      <c r="F395" s="134"/>
      <c r="G395" s="134"/>
      <c r="H395" s="134"/>
    </row>
    <row r="396" spans="1:8">
      <c r="A396" s="209"/>
      <c r="B396" s="209"/>
      <c r="C396" s="209"/>
      <c r="D396" s="134"/>
      <c r="E396" s="134"/>
      <c r="F396" s="134"/>
      <c r="G396" s="134"/>
      <c r="H396" s="134"/>
    </row>
    <row r="397" spans="1:8">
      <c r="A397" s="209"/>
      <c r="B397" s="209"/>
      <c r="C397" s="209"/>
      <c r="D397" s="134"/>
      <c r="E397" s="134"/>
      <c r="F397" s="134"/>
      <c r="G397" s="134"/>
      <c r="H397" s="134"/>
    </row>
    <row r="398" spans="1:8">
      <c r="A398" s="209"/>
      <c r="B398" s="209"/>
      <c r="C398" s="209"/>
      <c r="D398" s="134"/>
      <c r="E398" s="134"/>
      <c r="F398" s="134"/>
      <c r="G398" s="134"/>
      <c r="H398" s="134"/>
    </row>
    <row r="399" spans="1:8">
      <c r="A399" s="209"/>
      <c r="B399" s="209"/>
      <c r="C399" s="209"/>
      <c r="D399" s="134"/>
      <c r="E399" s="134"/>
      <c r="F399" s="134"/>
      <c r="G399" s="134"/>
      <c r="H399" s="134"/>
    </row>
    <row r="400" spans="1:8">
      <c r="A400" s="209"/>
      <c r="B400" s="209"/>
      <c r="C400" s="209"/>
      <c r="D400" s="134"/>
      <c r="E400" s="134"/>
      <c r="F400" s="134"/>
      <c r="G400" s="134"/>
      <c r="H400" s="134"/>
    </row>
    <row r="401" spans="1:8">
      <c r="A401" s="209"/>
      <c r="B401" s="209"/>
      <c r="C401" s="209"/>
      <c r="D401" s="134"/>
      <c r="E401" s="134"/>
      <c r="F401" s="134"/>
      <c r="G401" s="134"/>
      <c r="H401" s="134"/>
    </row>
    <row r="402" spans="1:8">
      <c r="A402" s="209"/>
      <c r="B402" s="209"/>
      <c r="C402" s="209"/>
      <c r="D402" s="134"/>
      <c r="E402" s="134"/>
      <c r="F402" s="134"/>
      <c r="G402" s="134"/>
      <c r="H402" s="134"/>
    </row>
    <row r="403" spans="1:8">
      <c r="A403" s="209"/>
      <c r="B403" s="209"/>
      <c r="C403" s="209"/>
      <c r="D403" s="134"/>
      <c r="E403" s="134"/>
      <c r="F403" s="134"/>
      <c r="G403" s="134"/>
      <c r="H403" s="134"/>
    </row>
    <row r="404" spans="1:8">
      <c r="A404" s="209"/>
      <c r="B404" s="209"/>
      <c r="C404" s="209"/>
      <c r="D404" s="134"/>
      <c r="E404" s="134"/>
      <c r="F404" s="134"/>
      <c r="G404" s="134"/>
      <c r="H404" s="134"/>
    </row>
    <row r="405" spans="1:8">
      <c r="A405" s="209"/>
      <c r="B405" s="209"/>
      <c r="C405" s="209"/>
      <c r="D405" s="134"/>
      <c r="E405" s="134"/>
      <c r="F405" s="134"/>
      <c r="G405" s="134"/>
      <c r="H405" s="134"/>
    </row>
    <row r="406" spans="1:8">
      <c r="A406" s="209"/>
      <c r="B406" s="209"/>
      <c r="C406" s="209"/>
      <c r="D406" s="134"/>
      <c r="E406" s="134"/>
      <c r="F406" s="134"/>
      <c r="G406" s="134"/>
      <c r="H406" s="134"/>
    </row>
    <row r="407" spans="1:8">
      <c r="A407" s="209"/>
      <c r="B407" s="209"/>
      <c r="C407" s="209"/>
      <c r="D407" s="134"/>
      <c r="E407" s="134"/>
      <c r="F407" s="134"/>
      <c r="G407" s="134"/>
      <c r="H407" s="134"/>
    </row>
    <row r="408" spans="1:8">
      <c r="A408" s="209"/>
      <c r="B408" s="209"/>
      <c r="C408" s="209"/>
      <c r="D408" s="134"/>
      <c r="E408" s="134"/>
      <c r="F408" s="134"/>
      <c r="G408" s="134"/>
      <c r="H408" s="134"/>
    </row>
    <row r="409" spans="1:8">
      <c r="A409" s="209"/>
      <c r="B409" s="209"/>
      <c r="C409" s="209"/>
      <c r="D409" s="134"/>
      <c r="E409" s="134"/>
      <c r="F409" s="134"/>
      <c r="G409" s="134"/>
      <c r="H409" s="134"/>
    </row>
    <row r="410" spans="1:8">
      <c r="A410" s="209"/>
      <c r="B410" s="209"/>
      <c r="C410" s="209"/>
      <c r="D410" s="134"/>
      <c r="E410" s="134"/>
      <c r="F410" s="134"/>
      <c r="G410" s="134"/>
      <c r="H410" s="134"/>
    </row>
    <row r="411" spans="1:8">
      <c r="A411" s="209"/>
      <c r="B411" s="209"/>
      <c r="C411" s="209"/>
      <c r="D411" s="134"/>
      <c r="E411" s="134"/>
      <c r="F411" s="134"/>
      <c r="G411" s="134"/>
      <c r="H411" s="134"/>
    </row>
    <row r="412" spans="1:8">
      <c r="A412" s="209"/>
      <c r="B412" s="209"/>
      <c r="C412" s="209"/>
      <c r="D412" s="134"/>
      <c r="E412" s="134"/>
      <c r="F412" s="134"/>
      <c r="G412" s="134"/>
      <c r="H412" s="134"/>
    </row>
    <row r="413" spans="1:8">
      <c r="A413" s="209"/>
      <c r="B413" s="209"/>
      <c r="C413" s="209"/>
      <c r="D413" s="134"/>
      <c r="E413" s="134"/>
      <c r="F413" s="134"/>
      <c r="G413" s="134"/>
      <c r="H413" s="134"/>
    </row>
    <row r="414" spans="1:8">
      <c r="A414" s="209"/>
      <c r="B414" s="209"/>
      <c r="C414" s="209"/>
      <c r="D414" s="134"/>
      <c r="E414" s="134"/>
      <c r="F414" s="134"/>
      <c r="G414" s="134"/>
      <c r="H414" s="134"/>
    </row>
    <row r="415" spans="1:8">
      <c r="A415" s="209"/>
      <c r="B415" s="209"/>
      <c r="C415" s="209"/>
      <c r="D415" s="134"/>
      <c r="E415" s="134"/>
      <c r="F415" s="134"/>
      <c r="G415" s="134"/>
      <c r="H415" s="134"/>
    </row>
    <row r="416" spans="1:8">
      <c r="A416" s="209"/>
      <c r="B416" s="209"/>
      <c r="C416" s="209"/>
      <c r="D416" s="134"/>
      <c r="E416" s="134"/>
      <c r="F416" s="134"/>
      <c r="G416" s="134"/>
      <c r="H416" s="134"/>
    </row>
    <row r="417" spans="1:8">
      <c r="A417" s="209"/>
      <c r="B417" s="209"/>
      <c r="C417" s="209"/>
      <c r="D417" s="134"/>
      <c r="E417" s="134"/>
      <c r="F417" s="134"/>
      <c r="G417" s="134"/>
      <c r="H417" s="134"/>
    </row>
    <row r="418" spans="1:8">
      <c r="A418" s="209"/>
      <c r="B418" s="209"/>
      <c r="C418" s="209"/>
      <c r="D418" s="134"/>
      <c r="E418" s="134"/>
      <c r="F418" s="134"/>
      <c r="G418" s="134"/>
      <c r="H418" s="134"/>
    </row>
    <row r="419" spans="1:8">
      <c r="A419" s="209"/>
      <c r="B419" s="209"/>
      <c r="C419" s="209"/>
      <c r="D419" s="134"/>
      <c r="E419" s="134"/>
      <c r="F419" s="134"/>
      <c r="G419" s="134"/>
      <c r="H419" s="134"/>
    </row>
    <row r="420" spans="1:8">
      <c r="A420" s="209"/>
      <c r="B420" s="209"/>
      <c r="C420" s="209"/>
      <c r="D420" s="134"/>
      <c r="E420" s="134"/>
      <c r="F420" s="134"/>
      <c r="G420" s="134"/>
      <c r="H420" s="134"/>
    </row>
    <row r="421" spans="1:8">
      <c r="A421" s="209"/>
      <c r="B421" s="209"/>
      <c r="C421" s="209"/>
      <c r="D421" s="134"/>
      <c r="E421" s="134"/>
      <c r="F421" s="134"/>
      <c r="G421" s="134"/>
      <c r="H421" s="134"/>
    </row>
    <row r="422" spans="1:8">
      <c r="A422" s="209"/>
      <c r="B422" s="209"/>
      <c r="C422" s="209"/>
      <c r="D422" s="134"/>
      <c r="E422" s="134"/>
      <c r="F422" s="134"/>
      <c r="G422" s="134"/>
      <c r="H422" s="134"/>
    </row>
    <row r="423" spans="1:8">
      <c r="A423" s="209"/>
      <c r="B423" s="209"/>
      <c r="C423" s="209"/>
      <c r="D423" s="134"/>
      <c r="E423" s="134"/>
      <c r="F423" s="134"/>
      <c r="G423" s="134"/>
      <c r="H423" s="134"/>
    </row>
    <row r="424" spans="1:8">
      <c r="A424" s="209"/>
      <c r="B424" s="209"/>
      <c r="C424" s="209"/>
      <c r="D424" s="134"/>
      <c r="E424" s="134"/>
      <c r="F424" s="134"/>
      <c r="G424" s="134"/>
      <c r="H424" s="134"/>
    </row>
    <row r="425" spans="1:8">
      <c r="A425" s="209"/>
      <c r="B425" s="209"/>
      <c r="C425" s="209"/>
      <c r="D425" s="134"/>
      <c r="E425" s="134"/>
      <c r="F425" s="134"/>
      <c r="G425" s="134"/>
      <c r="H425" s="134"/>
    </row>
    <row r="426" spans="1:8">
      <c r="A426" s="209"/>
      <c r="B426" s="209"/>
      <c r="C426" s="209"/>
      <c r="D426" s="134"/>
      <c r="E426" s="134"/>
      <c r="F426" s="134"/>
      <c r="G426" s="134"/>
      <c r="H426" s="134"/>
    </row>
    <row r="427" spans="1:8">
      <c r="A427" s="209"/>
      <c r="B427" s="209"/>
      <c r="C427" s="209"/>
      <c r="D427" s="134"/>
      <c r="E427" s="134"/>
      <c r="F427" s="134"/>
      <c r="G427" s="134"/>
      <c r="H427" s="134"/>
    </row>
    <row r="428" spans="1:8">
      <c r="A428" s="209"/>
      <c r="B428" s="209"/>
      <c r="C428" s="209"/>
      <c r="D428" s="134"/>
      <c r="E428" s="134"/>
      <c r="F428" s="134"/>
      <c r="G428" s="134"/>
      <c r="H428" s="134"/>
    </row>
    <row r="429" spans="1:8">
      <c r="A429" s="209"/>
      <c r="B429" s="209"/>
      <c r="C429" s="209"/>
      <c r="D429" s="134"/>
      <c r="E429" s="134"/>
      <c r="F429" s="134"/>
      <c r="G429" s="134"/>
      <c r="H429" s="134"/>
    </row>
    <row r="430" spans="1:8">
      <c r="A430" s="209"/>
      <c r="B430" s="209"/>
      <c r="C430" s="209"/>
      <c r="D430" s="134"/>
      <c r="E430" s="134"/>
      <c r="F430" s="134"/>
      <c r="G430" s="134"/>
      <c r="H430" s="134"/>
    </row>
    <row r="431" spans="1:8">
      <c r="A431" s="209"/>
      <c r="B431" s="209"/>
      <c r="C431" s="209"/>
      <c r="D431" s="134"/>
      <c r="E431" s="134"/>
      <c r="F431" s="134"/>
      <c r="G431" s="134"/>
      <c r="H431" s="134"/>
    </row>
    <row r="432" spans="1:8">
      <c r="A432" s="209"/>
      <c r="B432" s="209"/>
      <c r="C432" s="209"/>
      <c r="D432" s="134"/>
      <c r="E432" s="134"/>
      <c r="F432" s="134"/>
      <c r="G432" s="134"/>
      <c r="H432" s="134"/>
    </row>
    <row r="433" spans="1:8">
      <c r="A433" s="209"/>
      <c r="B433" s="209"/>
      <c r="C433" s="209"/>
      <c r="D433" s="134"/>
      <c r="E433" s="134"/>
      <c r="F433" s="134"/>
      <c r="G433" s="134"/>
      <c r="H433" s="134"/>
    </row>
    <row r="434" spans="1:8">
      <c r="A434" s="209"/>
      <c r="B434" s="209"/>
      <c r="C434" s="209"/>
      <c r="D434" s="134"/>
      <c r="E434" s="134"/>
      <c r="F434" s="134"/>
      <c r="G434" s="134"/>
      <c r="H434" s="134"/>
    </row>
    <row r="435" spans="1:8">
      <c r="A435" s="209"/>
      <c r="B435" s="209"/>
      <c r="C435" s="209"/>
      <c r="D435" s="134"/>
      <c r="E435" s="134"/>
      <c r="F435" s="134"/>
      <c r="G435" s="134"/>
      <c r="H435" s="134"/>
    </row>
    <row r="436" spans="1:8">
      <c r="A436" s="209"/>
      <c r="B436" s="209"/>
      <c r="C436" s="209"/>
      <c r="D436" s="134"/>
      <c r="E436" s="134"/>
      <c r="F436" s="134"/>
      <c r="G436" s="134"/>
      <c r="H436" s="134"/>
    </row>
    <row r="437" spans="1:8">
      <c r="A437" s="209"/>
      <c r="B437" s="209"/>
      <c r="C437" s="209"/>
      <c r="D437" s="134"/>
      <c r="E437" s="134"/>
      <c r="F437" s="134"/>
      <c r="G437" s="134"/>
      <c r="H437" s="134"/>
    </row>
    <row r="438" spans="1:8">
      <c r="A438" s="209"/>
      <c r="B438" s="209"/>
      <c r="C438" s="209"/>
      <c r="D438" s="134"/>
      <c r="E438" s="134"/>
      <c r="F438" s="134"/>
      <c r="G438" s="134"/>
      <c r="H438" s="134"/>
    </row>
    <row r="439" spans="1:8">
      <c r="A439" s="209"/>
      <c r="B439" s="209"/>
      <c r="C439" s="209"/>
      <c r="D439" s="134"/>
      <c r="E439" s="134"/>
      <c r="F439" s="134"/>
      <c r="G439" s="134"/>
      <c r="H439" s="134"/>
    </row>
    <row r="440" spans="1:8">
      <c r="A440" s="209"/>
      <c r="B440" s="209"/>
      <c r="C440" s="209"/>
      <c r="D440" s="134"/>
      <c r="E440" s="134"/>
      <c r="F440" s="134"/>
      <c r="G440" s="134"/>
      <c r="H440" s="134"/>
    </row>
    <row r="441" spans="1:8">
      <c r="A441" s="209"/>
      <c r="B441" s="209"/>
      <c r="C441" s="209"/>
      <c r="D441" s="134"/>
      <c r="E441" s="134"/>
      <c r="F441" s="134"/>
      <c r="G441" s="134"/>
      <c r="H441" s="134"/>
    </row>
    <row r="442" spans="1:8">
      <c r="A442" s="209"/>
      <c r="B442" s="209"/>
      <c r="C442" s="209"/>
      <c r="D442" s="134"/>
      <c r="E442" s="134"/>
      <c r="F442" s="134"/>
      <c r="G442" s="134"/>
      <c r="H442" s="134"/>
    </row>
    <row r="443" spans="1:8">
      <c r="A443" s="209"/>
      <c r="B443" s="209"/>
      <c r="C443" s="209"/>
      <c r="D443" s="134"/>
      <c r="E443" s="134"/>
      <c r="F443" s="134"/>
      <c r="G443" s="134"/>
      <c r="H443" s="134"/>
    </row>
    <row r="444" spans="1:8">
      <c r="A444" s="209"/>
      <c r="B444" s="209"/>
      <c r="C444" s="209"/>
      <c r="D444" s="134"/>
      <c r="E444" s="134"/>
      <c r="F444" s="134"/>
      <c r="G444" s="134"/>
      <c r="H444" s="134"/>
    </row>
    <row r="445" spans="1:8">
      <c r="A445" s="209"/>
      <c r="B445" s="209"/>
      <c r="C445" s="209"/>
      <c r="D445" s="134"/>
      <c r="E445" s="134"/>
      <c r="F445" s="134"/>
      <c r="G445" s="134"/>
      <c r="H445" s="134"/>
    </row>
    <row r="446" spans="1:8">
      <c r="A446" s="209"/>
      <c r="B446" s="209"/>
      <c r="C446" s="209"/>
      <c r="D446" s="134"/>
      <c r="E446" s="134"/>
      <c r="F446" s="134"/>
      <c r="G446" s="134"/>
      <c r="H446" s="134"/>
    </row>
    <row r="447" spans="1:8">
      <c r="A447" s="209"/>
      <c r="B447" s="209"/>
      <c r="C447" s="209"/>
      <c r="D447" s="134"/>
      <c r="E447" s="134"/>
      <c r="F447" s="134"/>
      <c r="G447" s="134"/>
      <c r="H447" s="134"/>
    </row>
    <row r="448" spans="1:8">
      <c r="A448" s="209"/>
      <c r="B448" s="209"/>
      <c r="C448" s="209"/>
      <c r="D448" s="134"/>
      <c r="E448" s="134"/>
      <c r="F448" s="134"/>
      <c r="G448" s="134"/>
      <c r="H448" s="134"/>
    </row>
    <row r="449" spans="1:8">
      <c r="A449" s="209"/>
      <c r="B449" s="209"/>
      <c r="C449" s="209"/>
      <c r="D449" s="134"/>
      <c r="E449" s="134"/>
      <c r="F449" s="134"/>
      <c r="G449" s="134"/>
      <c r="H449" s="134"/>
    </row>
    <row r="450" spans="1:8">
      <c r="A450" s="209"/>
      <c r="B450" s="209"/>
      <c r="C450" s="209"/>
      <c r="D450" s="134"/>
      <c r="E450" s="134"/>
      <c r="F450" s="134"/>
      <c r="G450" s="134"/>
      <c r="H450" s="134"/>
    </row>
    <row r="451" spans="1:8">
      <c r="A451" s="209"/>
      <c r="B451" s="209"/>
      <c r="C451" s="209"/>
      <c r="D451" s="134"/>
      <c r="E451" s="134"/>
      <c r="F451" s="134"/>
      <c r="G451" s="134"/>
      <c r="H451" s="134"/>
    </row>
    <row r="452" spans="1:8">
      <c r="A452" s="209"/>
      <c r="B452" s="209"/>
      <c r="C452" s="209"/>
      <c r="D452" s="134"/>
      <c r="E452" s="134"/>
      <c r="F452" s="134"/>
      <c r="G452" s="134"/>
      <c r="H452" s="134"/>
    </row>
    <row r="453" spans="1:8">
      <c r="A453" s="209"/>
      <c r="B453" s="209"/>
      <c r="C453" s="209"/>
      <c r="D453" s="134"/>
      <c r="E453" s="134"/>
      <c r="F453" s="134"/>
      <c r="G453" s="134"/>
      <c r="H453" s="134"/>
    </row>
    <row r="454" spans="1:8">
      <c r="A454" s="209"/>
      <c r="B454" s="209"/>
      <c r="C454" s="209"/>
      <c r="D454" s="134"/>
      <c r="E454" s="134"/>
      <c r="F454" s="134"/>
      <c r="G454" s="134"/>
      <c r="H454" s="134"/>
    </row>
    <row r="455" spans="1:8">
      <c r="A455" s="209"/>
      <c r="B455" s="209"/>
      <c r="C455" s="209"/>
      <c r="D455" s="134"/>
      <c r="E455" s="134"/>
      <c r="F455" s="134"/>
      <c r="G455" s="134"/>
      <c r="H455" s="134"/>
    </row>
    <row r="456" spans="1:8">
      <c r="A456" s="209"/>
      <c r="B456" s="209"/>
      <c r="C456" s="209"/>
      <c r="D456" s="134"/>
      <c r="E456" s="134"/>
      <c r="F456" s="134"/>
      <c r="G456" s="134"/>
      <c r="H456" s="134"/>
    </row>
    <row r="457" spans="1:8">
      <c r="A457" s="209"/>
      <c r="B457" s="209"/>
      <c r="C457" s="209"/>
      <c r="D457" s="134"/>
      <c r="E457" s="134"/>
      <c r="F457" s="134"/>
      <c r="G457" s="134"/>
      <c r="H457" s="134"/>
    </row>
    <row r="458" spans="1:8">
      <c r="A458" s="209"/>
      <c r="B458" s="209"/>
      <c r="C458" s="209"/>
      <c r="D458" s="134"/>
      <c r="E458" s="134"/>
      <c r="F458" s="134"/>
      <c r="G458" s="134"/>
      <c r="H458" s="134"/>
    </row>
    <row r="459" spans="1:8">
      <c r="A459" s="209"/>
      <c r="B459" s="209"/>
      <c r="C459" s="209"/>
      <c r="D459" s="134"/>
      <c r="E459" s="134"/>
      <c r="F459" s="134"/>
      <c r="G459" s="134"/>
      <c r="H459" s="134"/>
    </row>
    <row r="460" spans="1:8">
      <c r="A460" s="209"/>
      <c r="B460" s="209"/>
      <c r="C460" s="209"/>
      <c r="D460" s="134"/>
      <c r="E460" s="134"/>
      <c r="F460" s="134"/>
      <c r="G460" s="134"/>
      <c r="H460" s="134"/>
    </row>
    <row r="461" spans="1:8">
      <c r="A461" s="209"/>
      <c r="B461" s="209"/>
      <c r="C461" s="209"/>
      <c r="D461" s="134"/>
      <c r="E461" s="134"/>
      <c r="F461" s="134"/>
      <c r="G461" s="134"/>
      <c r="H461" s="134"/>
    </row>
    <row r="462" spans="1:8">
      <c r="A462" s="209"/>
      <c r="B462" s="209"/>
      <c r="C462" s="209"/>
      <c r="D462" s="134"/>
      <c r="E462" s="134"/>
      <c r="F462" s="134"/>
      <c r="G462" s="134"/>
      <c r="H462" s="134"/>
    </row>
    <row r="463" spans="1:8">
      <c r="A463" s="209"/>
      <c r="B463" s="209"/>
      <c r="C463" s="209"/>
      <c r="D463" s="134"/>
      <c r="E463" s="134"/>
      <c r="F463" s="134"/>
      <c r="G463" s="134"/>
      <c r="H463" s="134"/>
    </row>
    <row r="464" spans="1:8">
      <c r="A464" s="209"/>
      <c r="B464" s="209"/>
      <c r="C464" s="209"/>
      <c r="D464" s="134"/>
      <c r="E464" s="134"/>
      <c r="F464" s="134"/>
      <c r="G464" s="134"/>
      <c r="H464" s="134"/>
    </row>
    <row r="465" spans="1:8">
      <c r="A465" s="209"/>
      <c r="B465" s="209"/>
      <c r="C465" s="209"/>
      <c r="D465" s="134"/>
      <c r="E465" s="134"/>
      <c r="F465" s="134"/>
      <c r="G465" s="134"/>
      <c r="H465" s="134"/>
    </row>
    <row r="466" spans="1:8">
      <c r="A466" s="209"/>
      <c r="B466" s="209"/>
      <c r="C466" s="209"/>
      <c r="D466" s="134"/>
      <c r="E466" s="134"/>
      <c r="F466" s="134"/>
      <c r="G466" s="134"/>
      <c r="H466" s="134"/>
    </row>
    <row r="467" spans="1:8">
      <c r="A467" s="209"/>
      <c r="B467" s="209"/>
      <c r="C467" s="209"/>
      <c r="D467" s="134"/>
      <c r="E467" s="134"/>
      <c r="F467" s="134"/>
      <c r="G467" s="134"/>
      <c r="H467" s="134"/>
    </row>
    <row r="468" spans="1:8">
      <c r="A468" s="209"/>
      <c r="B468" s="209"/>
      <c r="C468" s="209"/>
      <c r="D468" s="134"/>
      <c r="E468" s="134"/>
      <c r="F468" s="134"/>
      <c r="G468" s="134"/>
      <c r="H468" s="134"/>
    </row>
    <row r="469" spans="1:8">
      <c r="A469" s="209"/>
      <c r="B469" s="209"/>
      <c r="C469" s="209"/>
      <c r="D469" s="134"/>
      <c r="E469" s="134"/>
      <c r="F469" s="134"/>
      <c r="G469" s="134"/>
      <c r="H469" s="134"/>
    </row>
    <row r="470" spans="1:8">
      <c r="A470" s="209"/>
      <c r="B470" s="209"/>
      <c r="C470" s="209"/>
      <c r="D470" s="134"/>
      <c r="E470" s="134"/>
      <c r="F470" s="134"/>
      <c r="G470" s="134"/>
      <c r="H470" s="134"/>
    </row>
    <row r="471" spans="1:8">
      <c r="A471" s="209"/>
      <c r="B471" s="209"/>
      <c r="C471" s="209"/>
      <c r="D471" s="134"/>
      <c r="E471" s="134"/>
      <c r="F471" s="134"/>
      <c r="G471" s="134"/>
      <c r="H471" s="134"/>
    </row>
    <row r="472" spans="1:8">
      <c r="A472" s="209"/>
      <c r="B472" s="209"/>
      <c r="C472" s="209"/>
      <c r="D472" s="134"/>
      <c r="E472" s="134"/>
      <c r="F472" s="134"/>
      <c r="G472" s="134"/>
      <c r="H472" s="134"/>
    </row>
    <row r="473" spans="1:8">
      <c r="A473" s="209"/>
      <c r="B473" s="209"/>
      <c r="C473" s="209"/>
      <c r="D473" s="134"/>
      <c r="E473" s="134"/>
      <c r="F473" s="134"/>
      <c r="G473" s="134"/>
      <c r="H473" s="134"/>
    </row>
    <row r="474" spans="1:8">
      <c r="A474" s="209"/>
      <c r="B474" s="209"/>
      <c r="C474" s="209"/>
      <c r="D474" s="134"/>
      <c r="E474" s="134"/>
      <c r="F474" s="134"/>
      <c r="G474" s="134"/>
      <c r="H474" s="134"/>
    </row>
    <row r="475" spans="1:8">
      <c r="A475" s="209"/>
      <c r="B475" s="209"/>
      <c r="C475" s="209"/>
      <c r="D475" s="134"/>
      <c r="E475" s="134"/>
      <c r="F475" s="134"/>
      <c r="G475" s="134"/>
      <c r="H475" s="134"/>
    </row>
    <row r="476" spans="1:8">
      <c r="A476" s="209"/>
      <c r="B476" s="209"/>
      <c r="C476" s="209"/>
      <c r="D476" s="134"/>
      <c r="E476" s="134"/>
      <c r="F476" s="134"/>
      <c r="G476" s="134"/>
      <c r="H476" s="134"/>
    </row>
    <row r="477" spans="1:8">
      <c r="A477" s="209"/>
      <c r="B477" s="209"/>
      <c r="C477" s="209"/>
      <c r="D477" s="134"/>
      <c r="E477" s="134"/>
      <c r="F477" s="134"/>
      <c r="G477" s="134"/>
      <c r="H477" s="134"/>
    </row>
    <row r="478" spans="1:8">
      <c r="A478" s="209"/>
      <c r="B478" s="209"/>
      <c r="C478" s="209"/>
      <c r="D478" s="134"/>
      <c r="E478" s="134"/>
      <c r="F478" s="134"/>
      <c r="G478" s="134"/>
      <c r="H478" s="134"/>
    </row>
    <row r="479" spans="1:8">
      <c r="A479" s="209"/>
      <c r="B479" s="209"/>
      <c r="C479" s="209"/>
      <c r="D479" s="134"/>
      <c r="E479" s="134"/>
      <c r="F479" s="134"/>
      <c r="G479" s="134"/>
      <c r="H479" s="134"/>
    </row>
    <row r="480" spans="1:8">
      <c r="A480" s="209"/>
      <c r="B480" s="209"/>
      <c r="C480" s="209"/>
      <c r="D480" s="134"/>
      <c r="E480" s="134"/>
      <c r="F480" s="134"/>
      <c r="G480" s="134"/>
      <c r="H480" s="134"/>
    </row>
    <row r="481" spans="1:8">
      <c r="A481" s="209"/>
      <c r="B481" s="209"/>
      <c r="C481" s="209"/>
      <c r="D481" s="134"/>
      <c r="E481" s="134"/>
      <c r="F481" s="134"/>
      <c r="G481" s="134"/>
      <c r="H481" s="134"/>
    </row>
    <row r="482" spans="1:8">
      <c r="A482" s="209"/>
      <c r="B482" s="209"/>
      <c r="C482" s="209"/>
      <c r="D482" s="134"/>
      <c r="E482" s="134"/>
      <c r="F482" s="134"/>
      <c r="G482" s="134"/>
      <c r="H482" s="134"/>
    </row>
    <row r="483" spans="1:8">
      <c r="A483" s="209"/>
      <c r="B483" s="209"/>
      <c r="C483" s="209"/>
      <c r="D483" s="134"/>
      <c r="E483" s="134"/>
      <c r="F483" s="134"/>
      <c r="G483" s="134"/>
      <c r="H483" s="134"/>
    </row>
    <row r="484" spans="1:8">
      <c r="A484" s="209"/>
      <c r="B484" s="209"/>
      <c r="C484" s="209"/>
      <c r="D484" s="134"/>
      <c r="E484" s="134"/>
      <c r="F484" s="134"/>
      <c r="G484" s="134"/>
      <c r="H484" s="134"/>
    </row>
    <row r="485" spans="1:8">
      <c r="A485" s="209"/>
      <c r="B485" s="209"/>
      <c r="C485" s="209"/>
      <c r="D485" s="134"/>
      <c r="E485" s="134"/>
      <c r="F485" s="134"/>
      <c r="G485" s="134"/>
      <c r="H485" s="134"/>
    </row>
    <row r="486" spans="1:8">
      <c r="A486" s="209"/>
      <c r="B486" s="209"/>
      <c r="C486" s="209"/>
      <c r="D486" s="134"/>
      <c r="E486" s="134"/>
      <c r="F486" s="134"/>
      <c r="G486" s="134"/>
      <c r="H486" s="134"/>
    </row>
    <row r="487" spans="1:8">
      <c r="A487" s="209"/>
      <c r="B487" s="209"/>
      <c r="C487" s="209"/>
      <c r="D487" s="134"/>
      <c r="E487" s="134"/>
      <c r="F487" s="134"/>
      <c r="G487" s="134"/>
      <c r="H487" s="134"/>
    </row>
    <row r="488" spans="1:8">
      <c r="A488" s="209"/>
      <c r="B488" s="209"/>
      <c r="C488" s="209"/>
      <c r="D488" s="134"/>
      <c r="E488" s="134"/>
      <c r="F488" s="134"/>
      <c r="G488" s="134"/>
      <c r="H488" s="134"/>
    </row>
    <row r="489" spans="1:8">
      <c r="A489" s="209"/>
      <c r="B489" s="209"/>
      <c r="C489" s="209"/>
      <c r="D489" s="134"/>
      <c r="E489" s="134"/>
      <c r="F489" s="134"/>
      <c r="G489" s="134"/>
      <c r="H489" s="134"/>
    </row>
    <row r="490" spans="1:8">
      <c r="A490" s="209"/>
      <c r="B490" s="209"/>
      <c r="C490" s="209"/>
      <c r="D490" s="134"/>
      <c r="E490" s="134"/>
      <c r="F490" s="134"/>
      <c r="G490" s="134"/>
      <c r="H490" s="134"/>
    </row>
    <row r="491" spans="1:8">
      <c r="A491" s="209"/>
      <c r="B491" s="209"/>
      <c r="C491" s="209"/>
      <c r="D491" s="134"/>
      <c r="E491" s="134"/>
      <c r="F491" s="134"/>
      <c r="G491" s="134"/>
      <c r="H491" s="134"/>
    </row>
    <row r="492" spans="1:8">
      <c r="A492" s="209"/>
      <c r="B492" s="209"/>
      <c r="C492" s="209"/>
      <c r="D492" s="134"/>
      <c r="E492" s="134"/>
      <c r="F492" s="134"/>
      <c r="G492" s="134"/>
      <c r="H492" s="134"/>
    </row>
    <row r="493" spans="1:8">
      <c r="A493" s="209"/>
      <c r="B493" s="209"/>
      <c r="C493" s="209"/>
      <c r="D493" s="134"/>
      <c r="E493" s="134"/>
      <c r="F493" s="134"/>
      <c r="G493" s="134"/>
      <c r="H493" s="134"/>
    </row>
    <row r="494" spans="1:8">
      <c r="A494" s="209"/>
      <c r="B494" s="209"/>
      <c r="C494" s="209"/>
      <c r="D494" s="134"/>
      <c r="E494" s="134"/>
      <c r="F494" s="134"/>
      <c r="G494" s="134"/>
      <c r="H494" s="134"/>
    </row>
    <row r="495" spans="1:8">
      <c r="A495" s="209"/>
      <c r="B495" s="209"/>
      <c r="C495" s="209"/>
      <c r="D495" s="134"/>
      <c r="E495" s="134"/>
      <c r="F495" s="134"/>
      <c r="G495" s="134"/>
      <c r="H495" s="134"/>
    </row>
    <row r="496" spans="1:8">
      <c r="A496" s="209"/>
      <c r="B496" s="209"/>
      <c r="C496" s="209"/>
      <c r="D496" s="134"/>
      <c r="E496" s="134"/>
      <c r="F496" s="134"/>
      <c r="G496" s="134"/>
      <c r="H496" s="134"/>
    </row>
    <row r="497" spans="1:8">
      <c r="A497" s="209"/>
      <c r="B497" s="209"/>
      <c r="C497" s="209"/>
      <c r="D497" s="134"/>
      <c r="E497" s="134"/>
      <c r="F497" s="134"/>
      <c r="G497" s="134"/>
      <c r="H497" s="134"/>
    </row>
    <row r="498" spans="1:8">
      <c r="A498" s="209"/>
      <c r="B498" s="209"/>
      <c r="C498" s="209"/>
      <c r="D498" s="134"/>
      <c r="E498" s="134"/>
      <c r="F498" s="134"/>
      <c r="G498" s="134"/>
      <c r="H498" s="134"/>
    </row>
    <row r="499" spans="1:8">
      <c r="A499" s="209"/>
      <c r="B499" s="209"/>
      <c r="C499" s="209"/>
      <c r="D499" s="134"/>
      <c r="E499" s="134"/>
      <c r="F499" s="134"/>
      <c r="G499" s="134"/>
      <c r="H499" s="134"/>
    </row>
    <row r="500" spans="1:8">
      <c r="A500" s="209"/>
      <c r="B500" s="209"/>
      <c r="C500" s="209"/>
      <c r="D500" s="134"/>
      <c r="E500" s="134"/>
      <c r="F500" s="134"/>
      <c r="G500" s="134"/>
      <c r="H500" s="134"/>
    </row>
    <row r="501" spans="1:8">
      <c r="A501" s="209"/>
      <c r="B501" s="209"/>
      <c r="C501" s="209"/>
      <c r="D501" s="134"/>
      <c r="E501" s="134"/>
      <c r="F501" s="134"/>
      <c r="G501" s="134"/>
      <c r="H501" s="134"/>
    </row>
    <row r="502" spans="1:8">
      <c r="A502" s="209"/>
      <c r="B502" s="209"/>
      <c r="C502" s="209"/>
      <c r="D502" s="134"/>
      <c r="E502" s="134"/>
      <c r="F502" s="134"/>
      <c r="G502" s="134"/>
      <c r="H502" s="134"/>
    </row>
    <row r="503" spans="1:8">
      <c r="A503" s="209"/>
      <c r="B503" s="209"/>
      <c r="C503" s="209"/>
      <c r="D503" s="134"/>
      <c r="E503" s="134"/>
      <c r="F503" s="134"/>
      <c r="G503" s="134"/>
      <c r="H503" s="134"/>
    </row>
    <row r="504" spans="1:8">
      <c r="A504" s="209"/>
      <c r="B504" s="209"/>
      <c r="C504" s="209"/>
      <c r="D504" s="134"/>
      <c r="E504" s="134"/>
      <c r="F504" s="134"/>
      <c r="G504" s="134"/>
      <c r="H504" s="134"/>
    </row>
    <row r="505" spans="1:8">
      <c r="A505" s="209"/>
      <c r="B505" s="209"/>
      <c r="C505" s="209"/>
      <c r="D505" s="134"/>
      <c r="E505" s="134"/>
      <c r="F505" s="134"/>
      <c r="G505" s="134"/>
      <c r="H505" s="134"/>
    </row>
    <row r="506" spans="1:8">
      <c r="A506" s="209"/>
      <c r="B506" s="209"/>
      <c r="C506" s="209"/>
      <c r="D506" s="134"/>
      <c r="E506" s="134"/>
      <c r="F506" s="134"/>
      <c r="G506" s="134"/>
      <c r="H506" s="134"/>
    </row>
    <row r="507" spans="1:8">
      <c r="A507" s="209"/>
      <c r="B507" s="209"/>
      <c r="C507" s="209"/>
      <c r="D507" s="134"/>
      <c r="E507" s="134"/>
      <c r="F507" s="134"/>
      <c r="G507" s="134"/>
      <c r="H507" s="134"/>
    </row>
    <row r="508" spans="1:8">
      <c r="A508" s="209"/>
      <c r="B508" s="209"/>
      <c r="C508" s="209"/>
      <c r="D508" s="134"/>
      <c r="E508" s="134"/>
      <c r="F508" s="134"/>
      <c r="G508" s="134"/>
      <c r="H508" s="134"/>
    </row>
    <row r="509" spans="1:8">
      <c r="A509" s="209"/>
      <c r="B509" s="209"/>
      <c r="C509" s="209"/>
      <c r="D509" s="134"/>
      <c r="E509" s="134"/>
      <c r="F509" s="134"/>
      <c r="G509" s="134"/>
      <c r="H509" s="134"/>
    </row>
    <row r="510" spans="1:8">
      <c r="A510" s="209"/>
      <c r="B510" s="209"/>
      <c r="C510" s="209"/>
      <c r="D510" s="134"/>
      <c r="E510" s="134"/>
      <c r="F510" s="134"/>
      <c r="G510" s="134"/>
      <c r="H510" s="134"/>
    </row>
    <row r="511" spans="1:8">
      <c r="A511" s="209"/>
      <c r="B511" s="209"/>
      <c r="C511" s="209"/>
      <c r="D511" s="134"/>
      <c r="E511" s="134"/>
      <c r="F511" s="134"/>
      <c r="G511" s="134"/>
      <c r="H511" s="134"/>
    </row>
    <row r="512" spans="1:8">
      <c r="A512" s="209"/>
      <c r="B512" s="209"/>
      <c r="C512" s="209"/>
      <c r="D512" s="134"/>
      <c r="E512" s="134"/>
      <c r="F512" s="134"/>
      <c r="G512" s="134"/>
      <c r="H512" s="134"/>
    </row>
    <row r="513" spans="1:8">
      <c r="A513" s="209"/>
      <c r="B513" s="209"/>
      <c r="C513" s="209"/>
      <c r="D513" s="134"/>
      <c r="E513" s="134"/>
      <c r="F513" s="134"/>
      <c r="G513" s="134"/>
      <c r="H513" s="134"/>
    </row>
    <row r="514" spans="1:8">
      <c r="A514" s="209"/>
      <c r="B514" s="209"/>
      <c r="C514" s="209"/>
      <c r="D514" s="134"/>
      <c r="E514" s="134"/>
      <c r="F514" s="134"/>
      <c r="G514" s="134"/>
      <c r="H514" s="134"/>
    </row>
    <row r="515" spans="1:8">
      <c r="A515" s="209"/>
      <c r="B515" s="209"/>
      <c r="C515" s="209"/>
      <c r="D515" s="134"/>
      <c r="E515" s="134"/>
      <c r="F515" s="134"/>
      <c r="G515" s="134"/>
      <c r="H515" s="134"/>
    </row>
    <row r="516" spans="1:8">
      <c r="A516" s="209"/>
      <c r="B516" s="209"/>
      <c r="C516" s="209"/>
      <c r="D516" s="134"/>
      <c r="E516" s="134"/>
      <c r="F516" s="134"/>
      <c r="G516" s="134"/>
      <c r="H516" s="134"/>
    </row>
    <row r="517" spans="1:8">
      <c r="A517" s="209"/>
      <c r="B517" s="209"/>
      <c r="C517" s="209"/>
      <c r="D517" s="134"/>
      <c r="E517" s="134"/>
      <c r="F517" s="134"/>
      <c r="G517" s="134"/>
      <c r="H517" s="134"/>
    </row>
    <row r="518" spans="1:8">
      <c r="A518" s="209"/>
      <c r="B518" s="209"/>
      <c r="C518" s="209"/>
      <c r="D518" s="134"/>
      <c r="E518" s="134"/>
      <c r="F518" s="134"/>
      <c r="G518" s="134"/>
      <c r="H518" s="134"/>
    </row>
    <row r="519" spans="1:8">
      <c r="A519" s="209"/>
      <c r="B519" s="209"/>
      <c r="C519" s="209"/>
      <c r="D519" s="134"/>
      <c r="E519" s="134"/>
      <c r="F519" s="134"/>
      <c r="G519" s="134"/>
      <c r="H519" s="134"/>
    </row>
    <row r="520" spans="1:8">
      <c r="A520" s="209"/>
      <c r="B520" s="209"/>
      <c r="C520" s="209"/>
      <c r="D520" s="134"/>
      <c r="E520" s="134"/>
      <c r="F520" s="134"/>
      <c r="G520" s="134"/>
      <c r="H520" s="134"/>
    </row>
    <row r="521" spans="1:8">
      <c r="A521" s="209"/>
      <c r="B521" s="209"/>
      <c r="C521" s="209"/>
      <c r="D521" s="134"/>
      <c r="E521" s="134"/>
      <c r="F521" s="134"/>
      <c r="G521" s="134"/>
      <c r="H521" s="134"/>
    </row>
    <row r="522" spans="1:8">
      <c r="A522" s="209"/>
      <c r="B522" s="209"/>
      <c r="C522" s="209"/>
      <c r="D522" s="134"/>
      <c r="E522" s="134"/>
      <c r="F522" s="134"/>
      <c r="G522" s="134"/>
      <c r="H522" s="134"/>
    </row>
    <row r="523" spans="1:8">
      <c r="A523" s="209"/>
      <c r="B523" s="209"/>
      <c r="C523" s="209"/>
      <c r="D523" s="134"/>
      <c r="E523" s="134"/>
      <c r="F523" s="134"/>
      <c r="G523" s="134"/>
      <c r="H523" s="134"/>
    </row>
    <row r="524" spans="1:8">
      <c r="A524" s="209"/>
      <c r="B524" s="209"/>
      <c r="C524" s="209"/>
      <c r="D524" s="134"/>
      <c r="E524" s="134"/>
      <c r="F524" s="134"/>
      <c r="G524" s="134"/>
      <c r="H524" s="134"/>
    </row>
    <row r="525" spans="1:8">
      <c r="A525" s="209"/>
      <c r="B525" s="209"/>
      <c r="C525" s="209"/>
      <c r="D525" s="134"/>
      <c r="E525" s="134"/>
      <c r="F525" s="134"/>
      <c r="G525" s="134"/>
      <c r="H525" s="134"/>
    </row>
    <row r="526" spans="1:8">
      <c r="A526" s="209"/>
      <c r="B526" s="209"/>
      <c r="C526" s="209"/>
      <c r="D526" s="134"/>
      <c r="E526" s="134"/>
      <c r="F526" s="134"/>
      <c r="G526" s="134"/>
      <c r="H526" s="134"/>
    </row>
    <row r="527" spans="1:8">
      <c r="A527" s="209"/>
      <c r="B527" s="209"/>
      <c r="C527" s="209"/>
      <c r="D527" s="134"/>
      <c r="E527" s="134"/>
      <c r="F527" s="134"/>
      <c r="G527" s="134"/>
      <c r="H527" s="134"/>
    </row>
    <row r="528" spans="1:8">
      <c r="A528" s="209"/>
      <c r="B528" s="209"/>
      <c r="C528" s="209"/>
      <c r="D528" s="134"/>
      <c r="E528" s="134"/>
      <c r="F528" s="134"/>
      <c r="G528" s="134"/>
      <c r="H528" s="134"/>
    </row>
    <row r="529" spans="1:8">
      <c r="A529" s="209"/>
      <c r="B529" s="209"/>
      <c r="C529" s="209"/>
      <c r="D529" s="134"/>
      <c r="E529" s="134"/>
      <c r="F529" s="134"/>
      <c r="G529" s="134"/>
      <c r="H529" s="134"/>
    </row>
    <row r="530" spans="1:8">
      <c r="A530" s="209"/>
      <c r="B530" s="209"/>
      <c r="C530" s="209"/>
      <c r="D530" s="134"/>
      <c r="E530" s="134"/>
      <c r="F530" s="134"/>
      <c r="G530" s="134"/>
      <c r="H530" s="134"/>
    </row>
    <row r="531" spans="1:8">
      <c r="A531" s="209"/>
      <c r="B531" s="209"/>
      <c r="C531" s="209"/>
      <c r="D531" s="134"/>
      <c r="E531" s="134"/>
      <c r="F531" s="134"/>
      <c r="G531" s="134"/>
      <c r="H531" s="134"/>
    </row>
    <row r="532" spans="1:8">
      <c r="A532" s="209"/>
      <c r="B532" s="209"/>
      <c r="C532" s="209"/>
      <c r="D532" s="134"/>
      <c r="E532" s="134"/>
      <c r="F532" s="134"/>
      <c r="G532" s="134"/>
      <c r="H532" s="134"/>
    </row>
    <row r="533" spans="1:8">
      <c r="A533" s="209"/>
      <c r="B533" s="209"/>
      <c r="C533" s="209"/>
      <c r="D533" s="134"/>
      <c r="E533" s="134"/>
      <c r="F533" s="134"/>
      <c r="G533" s="134"/>
      <c r="H533" s="134"/>
    </row>
    <row r="534" spans="1:8">
      <c r="A534" s="209"/>
      <c r="B534" s="209"/>
      <c r="C534" s="209"/>
      <c r="D534" s="134"/>
      <c r="E534" s="134"/>
      <c r="F534" s="134"/>
      <c r="G534" s="134"/>
      <c r="H534" s="134"/>
    </row>
    <row r="535" spans="1:8">
      <c r="A535" s="209"/>
      <c r="B535" s="209"/>
      <c r="C535" s="209"/>
      <c r="D535" s="134"/>
      <c r="E535" s="134"/>
      <c r="F535" s="134"/>
      <c r="G535" s="134"/>
      <c r="H535" s="134"/>
    </row>
    <row r="536" spans="1:8">
      <c r="A536" s="209"/>
      <c r="B536" s="209"/>
      <c r="C536" s="209"/>
      <c r="D536" s="134"/>
      <c r="E536" s="134"/>
      <c r="F536" s="134"/>
      <c r="G536" s="134"/>
      <c r="H536" s="134"/>
    </row>
    <row r="537" spans="1:8">
      <c r="A537" s="209"/>
      <c r="B537" s="209"/>
      <c r="C537" s="209"/>
      <c r="D537" s="134"/>
      <c r="E537" s="134"/>
      <c r="F537" s="134"/>
      <c r="G537" s="134"/>
      <c r="H537" s="134"/>
    </row>
    <row r="538" spans="1:8">
      <c r="A538" s="209"/>
      <c r="B538" s="209"/>
      <c r="C538" s="209"/>
      <c r="D538" s="134"/>
      <c r="E538" s="134"/>
      <c r="F538" s="134"/>
      <c r="G538" s="134"/>
      <c r="H538" s="134"/>
    </row>
    <row r="539" spans="1:8">
      <c r="A539" s="209"/>
      <c r="B539" s="209"/>
      <c r="C539" s="209"/>
      <c r="D539" s="134"/>
      <c r="E539" s="134"/>
      <c r="F539" s="134"/>
      <c r="G539" s="134"/>
      <c r="H539" s="134"/>
    </row>
    <row r="540" spans="1:8">
      <c r="A540" s="209"/>
      <c r="B540" s="209"/>
      <c r="C540" s="209"/>
      <c r="D540" s="134"/>
      <c r="E540" s="134"/>
      <c r="F540" s="134"/>
      <c r="G540" s="134"/>
      <c r="H540" s="134"/>
    </row>
    <row r="541" spans="1:8">
      <c r="A541" s="209"/>
      <c r="B541" s="209"/>
      <c r="C541" s="209"/>
      <c r="D541" s="134"/>
      <c r="E541" s="134"/>
      <c r="F541" s="134"/>
      <c r="G541" s="134"/>
      <c r="H541" s="134"/>
    </row>
    <row r="542" spans="1:8">
      <c r="A542" s="209"/>
      <c r="B542" s="209"/>
      <c r="C542" s="209"/>
      <c r="D542" s="134"/>
      <c r="E542" s="134"/>
      <c r="F542" s="134"/>
      <c r="G542" s="134"/>
      <c r="H542" s="134"/>
    </row>
    <row r="543" spans="1:8">
      <c r="A543" s="209"/>
      <c r="B543" s="209"/>
      <c r="C543" s="209"/>
      <c r="D543" s="134"/>
      <c r="E543" s="134"/>
      <c r="F543" s="134"/>
      <c r="G543" s="134"/>
      <c r="H543" s="134"/>
    </row>
    <row r="544" spans="1:8">
      <c r="A544" s="209"/>
      <c r="B544" s="209"/>
      <c r="C544" s="209"/>
      <c r="D544" s="134"/>
      <c r="E544" s="134"/>
      <c r="F544" s="134"/>
      <c r="G544" s="134"/>
      <c r="H544" s="134"/>
    </row>
    <row r="545" spans="1:8">
      <c r="A545" s="209"/>
      <c r="B545" s="209"/>
      <c r="C545" s="209"/>
      <c r="D545" s="134"/>
      <c r="E545" s="134"/>
      <c r="F545" s="134"/>
      <c r="G545" s="134"/>
      <c r="H545" s="134"/>
    </row>
    <row r="546" spans="1:8">
      <c r="A546" s="209"/>
      <c r="B546" s="209"/>
      <c r="C546" s="209"/>
      <c r="D546" s="134"/>
      <c r="E546" s="134"/>
      <c r="F546" s="134"/>
      <c r="G546" s="134"/>
      <c r="H546" s="134"/>
    </row>
    <row r="547" spans="1:8">
      <c r="A547" s="209"/>
      <c r="B547" s="209"/>
      <c r="C547" s="209"/>
      <c r="D547" s="134"/>
      <c r="E547" s="134"/>
      <c r="F547" s="134"/>
      <c r="G547" s="134"/>
      <c r="H547" s="134"/>
    </row>
    <row r="548" spans="1:8">
      <c r="A548" s="209"/>
      <c r="B548" s="209"/>
      <c r="C548" s="209"/>
      <c r="D548" s="134"/>
      <c r="E548" s="134"/>
      <c r="F548" s="134"/>
      <c r="G548" s="134"/>
      <c r="H548" s="134"/>
    </row>
    <row r="549" spans="1:8">
      <c r="A549" s="209"/>
      <c r="B549" s="209"/>
      <c r="C549" s="209"/>
      <c r="D549" s="134"/>
      <c r="E549" s="134"/>
      <c r="F549" s="134"/>
      <c r="G549" s="134"/>
      <c r="H549" s="134"/>
    </row>
    <row r="550" spans="1:8">
      <c r="A550" s="209"/>
      <c r="B550" s="209"/>
      <c r="C550" s="209"/>
      <c r="D550" s="134"/>
      <c r="E550" s="134"/>
      <c r="F550" s="134"/>
      <c r="G550" s="134"/>
      <c r="H550" s="134"/>
    </row>
    <row r="551" spans="1:8">
      <c r="A551" s="209"/>
      <c r="B551" s="209"/>
      <c r="C551" s="209"/>
      <c r="D551" s="134"/>
      <c r="E551" s="134"/>
      <c r="F551" s="134"/>
      <c r="G551" s="134"/>
      <c r="H551" s="134"/>
    </row>
    <row r="552" spans="1:8">
      <c r="A552" s="209"/>
      <c r="B552" s="209"/>
      <c r="C552" s="209"/>
      <c r="D552" s="134"/>
      <c r="E552" s="134"/>
      <c r="F552" s="134"/>
      <c r="G552" s="134"/>
      <c r="H552" s="134"/>
    </row>
    <row r="553" spans="1:8">
      <c r="A553" s="209"/>
      <c r="B553" s="209"/>
      <c r="C553" s="209"/>
      <c r="D553" s="134"/>
      <c r="E553" s="134"/>
      <c r="F553" s="134"/>
      <c r="G553" s="134"/>
      <c r="H553" s="134"/>
    </row>
    <row r="554" spans="1:8">
      <c r="A554" s="209"/>
      <c r="B554" s="209"/>
      <c r="C554" s="209"/>
      <c r="D554" s="134"/>
      <c r="E554" s="134"/>
      <c r="F554" s="134"/>
      <c r="G554" s="134"/>
      <c r="H554" s="134"/>
    </row>
    <row r="555" spans="1:8">
      <c r="A555" s="209"/>
      <c r="B555" s="209"/>
      <c r="C555" s="209"/>
      <c r="D555" s="134"/>
      <c r="E555" s="134"/>
      <c r="F555" s="134"/>
      <c r="G555" s="134"/>
      <c r="H555" s="134"/>
    </row>
    <row r="556" spans="1:8">
      <c r="A556" s="209"/>
      <c r="B556" s="209"/>
      <c r="C556" s="209"/>
      <c r="D556" s="134"/>
      <c r="E556" s="134"/>
      <c r="F556" s="134"/>
      <c r="G556" s="134"/>
      <c r="H556" s="134"/>
    </row>
    <row r="557" spans="1:8">
      <c r="A557" s="209"/>
      <c r="B557" s="209"/>
      <c r="C557" s="209"/>
      <c r="D557" s="134"/>
      <c r="E557" s="134"/>
      <c r="F557" s="134"/>
      <c r="G557" s="134"/>
      <c r="H557" s="134"/>
    </row>
    <row r="558" spans="1:8">
      <c r="A558" s="209"/>
      <c r="B558" s="209"/>
      <c r="C558" s="209"/>
      <c r="D558" s="134"/>
      <c r="E558" s="134"/>
      <c r="F558" s="134"/>
      <c r="G558" s="134"/>
      <c r="H558" s="134"/>
    </row>
    <row r="559" spans="1:8">
      <c r="A559" s="209"/>
      <c r="B559" s="209"/>
      <c r="C559" s="209"/>
      <c r="D559" s="134"/>
      <c r="E559" s="134"/>
      <c r="F559" s="134"/>
      <c r="G559" s="134"/>
      <c r="H559" s="134"/>
    </row>
    <row r="560" spans="1:8">
      <c r="A560" s="209"/>
      <c r="B560" s="209"/>
      <c r="C560" s="209"/>
      <c r="D560" s="134"/>
      <c r="E560" s="134"/>
      <c r="F560" s="134"/>
      <c r="G560" s="134"/>
      <c r="H560" s="134"/>
    </row>
    <row r="561" spans="1:8">
      <c r="A561" s="209"/>
      <c r="B561" s="209"/>
      <c r="C561" s="209"/>
      <c r="D561" s="134"/>
      <c r="E561" s="134"/>
      <c r="F561" s="134"/>
      <c r="G561" s="134"/>
      <c r="H561" s="134"/>
    </row>
    <row r="562" spans="1:8">
      <c r="A562" s="209"/>
      <c r="B562" s="209"/>
      <c r="C562" s="209"/>
      <c r="D562" s="134"/>
      <c r="E562" s="134"/>
      <c r="F562" s="134"/>
      <c r="G562" s="134"/>
      <c r="H562" s="134"/>
    </row>
    <row r="563" spans="1:8">
      <c r="A563" s="209"/>
      <c r="B563" s="209"/>
      <c r="C563" s="209"/>
      <c r="D563" s="134"/>
      <c r="E563" s="134"/>
      <c r="F563" s="134"/>
      <c r="G563" s="134"/>
      <c r="H563" s="134"/>
    </row>
    <row r="564" spans="1:8">
      <c r="A564" s="209"/>
      <c r="B564" s="209"/>
      <c r="C564" s="209"/>
      <c r="D564" s="134"/>
      <c r="E564" s="134"/>
      <c r="F564" s="134"/>
      <c r="G564" s="134"/>
      <c r="H564" s="134"/>
    </row>
    <row r="565" spans="1:8">
      <c r="A565" s="209"/>
      <c r="B565" s="209"/>
      <c r="C565" s="209"/>
      <c r="D565" s="134"/>
      <c r="E565" s="134"/>
      <c r="F565" s="134"/>
      <c r="G565" s="134"/>
      <c r="H565" s="134"/>
    </row>
    <row r="566" spans="1:8">
      <c r="A566" s="209"/>
      <c r="B566" s="209"/>
      <c r="C566" s="209"/>
      <c r="D566" s="134"/>
      <c r="E566" s="134"/>
      <c r="F566" s="134"/>
      <c r="G566" s="134"/>
      <c r="H566" s="134"/>
    </row>
    <row r="567" spans="1:8">
      <c r="A567" s="209"/>
      <c r="B567" s="209"/>
      <c r="C567" s="209"/>
      <c r="D567" s="134"/>
      <c r="E567" s="134"/>
      <c r="F567" s="134"/>
      <c r="G567" s="134"/>
      <c r="H567" s="134"/>
    </row>
    <row r="568" spans="1:8">
      <c r="A568" s="209"/>
      <c r="B568" s="209"/>
      <c r="C568" s="209"/>
      <c r="D568" s="134"/>
      <c r="E568" s="134"/>
      <c r="F568" s="134"/>
      <c r="G568" s="134"/>
      <c r="H568" s="134"/>
    </row>
    <row r="569" spans="1:8">
      <c r="A569" s="209"/>
      <c r="B569" s="209"/>
      <c r="C569" s="209"/>
      <c r="D569" s="134"/>
      <c r="E569" s="134"/>
      <c r="F569" s="134"/>
      <c r="G569" s="134"/>
      <c r="H569" s="134"/>
    </row>
    <row r="570" spans="1:8">
      <c r="A570" s="209"/>
      <c r="B570" s="209"/>
      <c r="C570" s="209"/>
      <c r="D570" s="134"/>
      <c r="E570" s="134"/>
      <c r="F570" s="134"/>
      <c r="G570" s="134"/>
      <c r="H570" s="134"/>
    </row>
    <row r="571" spans="1:8">
      <c r="A571" s="209"/>
      <c r="B571" s="209"/>
      <c r="C571" s="209"/>
      <c r="D571" s="134"/>
      <c r="E571" s="134"/>
      <c r="F571" s="134"/>
      <c r="G571" s="134"/>
      <c r="H571" s="134"/>
    </row>
    <row r="572" spans="1:8">
      <c r="A572" s="209"/>
      <c r="B572" s="209"/>
      <c r="C572" s="209"/>
      <c r="D572" s="134"/>
      <c r="E572" s="134"/>
      <c r="F572" s="134"/>
      <c r="G572" s="134"/>
      <c r="H572" s="134"/>
    </row>
    <row r="573" spans="1:8">
      <c r="A573" s="209"/>
      <c r="B573" s="209"/>
      <c r="C573" s="209"/>
      <c r="D573" s="134"/>
      <c r="E573" s="134"/>
      <c r="F573" s="134"/>
      <c r="G573" s="134"/>
      <c r="H573" s="134"/>
    </row>
    <row r="574" spans="1:8">
      <c r="A574" s="209"/>
      <c r="B574" s="209"/>
      <c r="C574" s="209"/>
      <c r="D574" s="134"/>
      <c r="E574" s="134"/>
      <c r="F574" s="134"/>
      <c r="G574" s="134"/>
      <c r="H574" s="134"/>
    </row>
    <row r="575" spans="1:8">
      <c r="A575" s="209"/>
      <c r="B575" s="209"/>
      <c r="C575" s="209"/>
      <c r="D575" s="134"/>
      <c r="E575" s="134"/>
      <c r="F575" s="134"/>
      <c r="G575" s="134"/>
      <c r="H575" s="134"/>
    </row>
    <row r="576" spans="1:8">
      <c r="A576" s="209"/>
      <c r="B576" s="209"/>
      <c r="C576" s="209"/>
      <c r="D576" s="134"/>
      <c r="E576" s="134"/>
      <c r="F576" s="134"/>
      <c r="G576" s="134"/>
      <c r="H576" s="134"/>
    </row>
    <row r="577" spans="1:8">
      <c r="A577" s="209"/>
      <c r="B577" s="209"/>
      <c r="C577" s="209"/>
      <c r="D577" s="134"/>
      <c r="E577" s="134"/>
      <c r="F577" s="134"/>
      <c r="G577" s="134"/>
      <c r="H577" s="134"/>
    </row>
    <row r="578" spans="1:8">
      <c r="A578" s="209"/>
      <c r="B578" s="209"/>
      <c r="C578" s="209"/>
      <c r="D578" s="134"/>
      <c r="E578" s="134"/>
      <c r="F578" s="134"/>
      <c r="G578" s="134"/>
      <c r="H578" s="134"/>
    </row>
    <row r="579" spans="1:8">
      <c r="A579" s="209"/>
      <c r="B579" s="209"/>
      <c r="C579" s="209"/>
      <c r="D579" s="134"/>
      <c r="E579" s="134"/>
      <c r="F579" s="134"/>
      <c r="G579" s="134"/>
      <c r="H579" s="134"/>
    </row>
    <row r="580" spans="1:8">
      <c r="A580" s="209"/>
      <c r="B580" s="209"/>
      <c r="C580" s="209"/>
      <c r="D580" s="134"/>
      <c r="E580" s="134"/>
      <c r="F580" s="134"/>
      <c r="G580" s="134"/>
      <c r="H580" s="134"/>
    </row>
    <row r="581" spans="1:8">
      <c r="A581" s="209"/>
      <c r="B581" s="209"/>
      <c r="C581" s="209"/>
      <c r="D581" s="134"/>
      <c r="E581" s="134"/>
      <c r="F581" s="134"/>
      <c r="G581" s="134"/>
      <c r="H581" s="134"/>
    </row>
    <row r="582" spans="1:8">
      <c r="A582" s="209"/>
      <c r="B582" s="209"/>
      <c r="C582" s="209"/>
      <c r="D582" s="134"/>
      <c r="E582" s="134"/>
      <c r="F582" s="134"/>
      <c r="G582" s="134"/>
      <c r="H582" s="134"/>
    </row>
  </sheetData>
  <mergeCells count="14">
    <mergeCell ref="A65:D65"/>
    <mergeCell ref="E39:G39"/>
    <mergeCell ref="H39:J39"/>
    <mergeCell ref="K39:M39"/>
    <mergeCell ref="N39:P39"/>
    <mergeCell ref="A48:D48"/>
    <mergeCell ref="A57:D57"/>
    <mergeCell ref="A39:A40"/>
    <mergeCell ref="B39:D39"/>
    <mergeCell ref="A1:C1"/>
    <mergeCell ref="A2:A6"/>
    <mergeCell ref="A14:C14"/>
    <mergeCell ref="A26:D26"/>
    <mergeCell ref="A35:A36"/>
  </mergeCells>
  <pageMargins left="1.1811023622047245" right="0.78740157480314965" top="1.1811023622047245" bottom="0.78740157480314965" header="0.51181102362204722" footer="0.51181102362204722"/>
  <pageSetup paperSize="9" scale="9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6"/>
  <sheetViews>
    <sheetView showGridLines="0" workbookViewId="0">
      <selection activeCell="B12" sqref="B12:M12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 ht="9" customHeight="1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[2]Base!E2</f>
        <v>TERRA PROJETOS E CONSULTORIA LTDA. - EPP</v>
      </c>
      <c r="F2" s="266"/>
      <c r="G2" s="266"/>
      <c r="H2" s="266"/>
      <c r="I2" s="266"/>
      <c r="J2" s="267" t="str">
        <f>[2]Base!J2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[2]Base!E3</f>
        <v>Fone: (48) 3466.3489  -  9637.8332 - 9979.0347</v>
      </c>
      <c r="F3" s="266"/>
      <c r="G3" s="266"/>
      <c r="H3" s="266"/>
      <c r="I3" s="266"/>
      <c r="J3" s="266" t="str">
        <f>[2]Base!J3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[2]Base!E4</f>
        <v>E-mail: adm@terraengenharia.eng.br</v>
      </c>
      <c r="F4" s="266"/>
      <c r="G4" s="266"/>
      <c r="H4" s="266"/>
      <c r="I4" s="266"/>
      <c r="J4" s="266" t="str">
        <f>[2]Base!J4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[2]Base!E5</f>
        <v>Data: JUNHO/2019</v>
      </c>
      <c r="F5" s="269"/>
      <c r="G5" s="270"/>
      <c r="H5" s="268" t="str">
        <f>[2]Base!H5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271" t="s">
        <v>268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  <c r="N6" s="117"/>
    </row>
    <row r="7" spans="1:14" ht="30" customHeight="1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 ht="17.25" customHeight="1">
      <c r="A9" s="116"/>
      <c r="B9" s="119">
        <v>322520</v>
      </c>
      <c r="C9" s="281" t="s">
        <v>278</v>
      </c>
      <c r="D9" s="281"/>
      <c r="E9" s="281"/>
      <c r="F9" s="281"/>
      <c r="G9" s="281"/>
      <c r="H9" s="282">
        <v>0.08</v>
      </c>
      <c r="I9" s="120">
        <v>0</v>
      </c>
      <c r="J9" s="120">
        <v>0</v>
      </c>
      <c r="K9" s="121">
        <v>151.33000000000001</v>
      </c>
      <c r="L9" s="121">
        <v>0</v>
      </c>
      <c r="M9" s="121">
        <f>K9*H9</f>
        <v>12.11</v>
      </c>
      <c r="N9" s="117"/>
    </row>
    <row r="10" spans="1:14" ht="17.25" customHeight="1">
      <c r="A10" s="116"/>
      <c r="B10" s="119">
        <v>322520</v>
      </c>
      <c r="C10" s="281" t="s">
        <v>278</v>
      </c>
      <c r="D10" s="281"/>
      <c r="E10" s="281"/>
      <c r="F10" s="281"/>
      <c r="G10" s="281"/>
      <c r="H10" s="283"/>
      <c r="I10" s="122">
        <v>0</v>
      </c>
      <c r="J10" s="122">
        <v>0</v>
      </c>
      <c r="K10" s="123">
        <v>0</v>
      </c>
      <c r="L10" s="123">
        <v>69.58</v>
      </c>
      <c r="M10" s="123">
        <f>H9*L10</f>
        <v>5.57</v>
      </c>
      <c r="N10" s="117"/>
    </row>
    <row r="11" spans="1:14" ht="20.25" customHeight="1">
      <c r="A11" s="116"/>
      <c r="B11" s="284" t="s">
        <v>279</v>
      </c>
      <c r="C11" s="284"/>
      <c r="D11" s="284"/>
      <c r="E11" s="284"/>
      <c r="F11" s="284"/>
      <c r="G11" s="284"/>
      <c r="H11" s="284"/>
      <c r="I11" s="284"/>
      <c r="J11" s="284"/>
      <c r="K11" s="285">
        <v>17.670000000000002</v>
      </c>
      <c r="L11" s="285"/>
      <c r="M11" s="285"/>
      <c r="N11" s="117"/>
    </row>
    <row r="12" spans="1:14" ht="9.75" customHeight="1">
      <c r="A12" s="116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117"/>
    </row>
    <row r="13" spans="1:14">
      <c r="A13" s="116"/>
      <c r="B13" s="266" t="s">
        <v>280</v>
      </c>
      <c r="C13" s="266"/>
      <c r="D13" s="266"/>
      <c r="E13" s="266"/>
      <c r="F13" s="266"/>
      <c r="G13" s="266"/>
      <c r="H13" s="274" t="s">
        <v>270</v>
      </c>
      <c r="I13" s="274"/>
      <c r="J13" s="266" t="s">
        <v>281</v>
      </c>
      <c r="K13" s="266"/>
      <c r="L13" s="266" t="s">
        <v>273</v>
      </c>
      <c r="M13" s="266"/>
      <c r="N13" s="117"/>
    </row>
    <row r="14" spans="1:14">
      <c r="A14" s="116"/>
      <c r="B14" s="118" t="s">
        <v>274</v>
      </c>
      <c r="C14" s="274" t="s">
        <v>275</v>
      </c>
      <c r="D14" s="274"/>
      <c r="E14" s="274"/>
      <c r="F14" s="274"/>
      <c r="G14" s="274"/>
      <c r="H14" s="274"/>
      <c r="I14" s="274"/>
      <c r="J14" s="266"/>
      <c r="K14" s="266"/>
      <c r="L14" s="266"/>
      <c r="M14" s="266"/>
      <c r="N14" s="117"/>
    </row>
    <row r="15" spans="1:14" ht="17.25" customHeight="1">
      <c r="A15" s="116"/>
      <c r="B15" s="124">
        <v>200130</v>
      </c>
      <c r="C15" s="276" t="s">
        <v>282</v>
      </c>
      <c r="D15" s="277"/>
      <c r="E15" s="277"/>
      <c r="F15" s="277"/>
      <c r="G15" s="278"/>
      <c r="H15" s="125">
        <v>0.05</v>
      </c>
      <c r="I15" s="124" t="s">
        <v>283</v>
      </c>
      <c r="J15" s="279">
        <v>26.58</v>
      </c>
      <c r="K15" s="279"/>
      <c r="L15" s="280">
        <f t="shared" ref="L15:L17" si="0">J15*H15</f>
        <v>1.33</v>
      </c>
      <c r="M15" s="280"/>
      <c r="N15" s="117"/>
    </row>
    <row r="16" spans="1:14" ht="17.25" customHeight="1">
      <c r="A16" s="116"/>
      <c r="B16" s="124"/>
      <c r="C16" s="276"/>
      <c r="D16" s="277"/>
      <c r="E16" s="277"/>
      <c r="F16" s="277"/>
      <c r="G16" s="278"/>
      <c r="H16" s="125"/>
      <c r="I16" s="124"/>
      <c r="J16" s="279"/>
      <c r="K16" s="279"/>
      <c r="L16" s="280">
        <f t="shared" si="0"/>
        <v>0</v>
      </c>
      <c r="M16" s="280"/>
      <c r="N16" s="117"/>
    </row>
    <row r="17" spans="1:14" ht="17.25" customHeight="1">
      <c r="A17" s="116"/>
      <c r="B17" s="124"/>
      <c r="C17" s="276"/>
      <c r="D17" s="277"/>
      <c r="E17" s="277"/>
      <c r="F17" s="277"/>
      <c r="G17" s="278"/>
      <c r="H17" s="125"/>
      <c r="I17" s="124"/>
      <c r="J17" s="279"/>
      <c r="K17" s="279"/>
      <c r="L17" s="280">
        <f t="shared" si="0"/>
        <v>0</v>
      </c>
      <c r="M17" s="280"/>
      <c r="N17" s="117"/>
    </row>
    <row r="18" spans="1:14" ht="15" customHeight="1">
      <c r="A18" s="116"/>
      <c r="B18" s="287" t="s">
        <v>284</v>
      </c>
      <c r="C18" s="287"/>
      <c r="D18" s="287"/>
      <c r="E18" s="287"/>
      <c r="F18" s="287"/>
      <c r="G18" s="287"/>
      <c r="H18" s="287"/>
      <c r="I18" s="287"/>
      <c r="J18" s="287"/>
      <c r="K18" s="279">
        <f>SUM(L15:M17)</f>
        <v>1.33</v>
      </c>
      <c r="L18" s="279"/>
      <c r="M18" s="279"/>
      <c r="N18" s="117"/>
    </row>
    <row r="19" spans="1:14">
      <c r="A19" s="116"/>
      <c r="B19" s="287" t="s">
        <v>285</v>
      </c>
      <c r="C19" s="287"/>
      <c r="D19" s="287"/>
      <c r="E19" s="287"/>
      <c r="F19" s="287"/>
      <c r="G19" s="287"/>
      <c r="H19" s="287"/>
      <c r="I19" s="287"/>
      <c r="J19" s="287"/>
      <c r="K19" s="279">
        <v>0</v>
      </c>
      <c r="L19" s="279"/>
      <c r="M19" s="279"/>
      <c r="N19" s="117"/>
    </row>
    <row r="20" spans="1:14" ht="21" customHeight="1">
      <c r="A20" s="116"/>
      <c r="B20" s="287" t="s">
        <v>286</v>
      </c>
      <c r="C20" s="287"/>
      <c r="D20" s="287"/>
      <c r="E20" s="287"/>
      <c r="F20" s="287"/>
      <c r="G20" s="287"/>
      <c r="H20" s="287"/>
      <c r="I20" s="287"/>
      <c r="J20" s="287"/>
      <c r="K20" s="279">
        <f>SUM(K18:M19)</f>
        <v>1.33</v>
      </c>
      <c r="L20" s="279"/>
      <c r="M20" s="279"/>
      <c r="N20" s="117"/>
    </row>
    <row r="21" spans="1:14" ht="9.75" customHeight="1">
      <c r="A21" s="116"/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117"/>
    </row>
    <row r="22" spans="1:14">
      <c r="A22" s="116"/>
      <c r="B22" s="289" t="s">
        <v>287</v>
      </c>
      <c r="C22" s="289"/>
      <c r="D22" s="289"/>
      <c r="E22" s="289"/>
      <c r="F22" s="289"/>
      <c r="G22" s="289"/>
      <c r="H22" s="288" t="s">
        <v>270</v>
      </c>
      <c r="I22" s="288" t="s">
        <v>288</v>
      </c>
      <c r="J22" s="288" t="s">
        <v>289</v>
      </c>
      <c r="K22" s="288"/>
      <c r="L22" s="288" t="s">
        <v>290</v>
      </c>
      <c r="M22" s="288"/>
      <c r="N22" s="117"/>
    </row>
    <row r="23" spans="1:14">
      <c r="A23" s="116"/>
      <c r="B23" s="124" t="s">
        <v>274</v>
      </c>
      <c r="C23" s="289" t="s">
        <v>275</v>
      </c>
      <c r="D23" s="289"/>
      <c r="E23" s="289"/>
      <c r="F23" s="289"/>
      <c r="G23" s="289"/>
      <c r="H23" s="288"/>
      <c r="I23" s="288"/>
      <c r="J23" s="288"/>
      <c r="K23" s="288"/>
      <c r="L23" s="288"/>
      <c r="M23" s="288"/>
      <c r="N23" s="117"/>
    </row>
    <row r="24" spans="1:14" ht="17.25" customHeight="1">
      <c r="A24" s="116"/>
      <c r="B24" s="126"/>
      <c r="C24" s="290"/>
      <c r="D24" s="290"/>
      <c r="E24" s="290"/>
      <c r="F24" s="290"/>
      <c r="G24" s="290"/>
      <c r="H24" s="125"/>
      <c r="I24" s="126"/>
      <c r="J24" s="280"/>
      <c r="K24" s="280"/>
      <c r="L24" s="280">
        <f>J24*H24</f>
        <v>0</v>
      </c>
      <c r="M24" s="280"/>
      <c r="N24" s="117"/>
    </row>
    <row r="25" spans="1:14" ht="17.25" customHeight="1">
      <c r="A25" s="116"/>
      <c r="B25" s="126"/>
      <c r="C25" s="290"/>
      <c r="D25" s="290"/>
      <c r="E25" s="290"/>
      <c r="F25" s="290"/>
      <c r="G25" s="290"/>
      <c r="H25" s="125"/>
      <c r="I25" s="126"/>
      <c r="J25" s="280"/>
      <c r="K25" s="280"/>
      <c r="L25" s="280">
        <f t="shared" ref="L25:L31" si="1">J25*H25</f>
        <v>0</v>
      </c>
      <c r="M25" s="280"/>
      <c r="N25" s="117"/>
    </row>
    <row r="26" spans="1:14" ht="17.25" customHeight="1">
      <c r="A26" s="116"/>
      <c r="B26" s="126"/>
      <c r="C26" s="290"/>
      <c r="D26" s="290"/>
      <c r="E26" s="290"/>
      <c r="F26" s="290"/>
      <c r="G26" s="290"/>
      <c r="H26" s="125"/>
      <c r="I26" s="126"/>
      <c r="J26" s="291"/>
      <c r="K26" s="292"/>
      <c r="L26" s="280">
        <f t="shared" si="1"/>
        <v>0</v>
      </c>
      <c r="M26" s="280"/>
      <c r="N26" s="117"/>
    </row>
    <row r="27" spans="1:14" ht="17.25" customHeight="1">
      <c r="A27" s="116"/>
      <c r="B27" s="124"/>
      <c r="C27" s="293"/>
      <c r="D27" s="294"/>
      <c r="E27" s="294"/>
      <c r="F27" s="294"/>
      <c r="G27" s="294"/>
      <c r="H27" s="125"/>
      <c r="I27" s="124"/>
      <c r="J27" s="295"/>
      <c r="K27" s="296"/>
      <c r="L27" s="280">
        <f t="shared" si="1"/>
        <v>0</v>
      </c>
      <c r="M27" s="280"/>
      <c r="N27" s="117"/>
    </row>
    <row r="28" spans="1:14" ht="17.25" customHeight="1">
      <c r="A28" s="116"/>
      <c r="B28" s="118"/>
      <c r="C28" s="297"/>
      <c r="D28" s="298"/>
      <c r="E28" s="298"/>
      <c r="F28" s="298"/>
      <c r="G28" s="298"/>
      <c r="H28" s="118"/>
      <c r="I28" s="118"/>
      <c r="J28" s="285"/>
      <c r="K28" s="285"/>
      <c r="L28" s="280">
        <f t="shared" si="1"/>
        <v>0</v>
      </c>
      <c r="M28" s="280"/>
      <c r="N28" s="117"/>
    </row>
    <row r="29" spans="1:14" ht="17.25" customHeight="1">
      <c r="A29" s="116"/>
      <c r="B29" s="118"/>
      <c r="C29" s="298"/>
      <c r="D29" s="298"/>
      <c r="E29" s="298"/>
      <c r="F29" s="298"/>
      <c r="G29" s="298"/>
      <c r="H29" s="127"/>
      <c r="I29" s="118"/>
      <c r="J29" s="285"/>
      <c r="K29" s="285"/>
      <c r="L29" s="280">
        <f t="shared" si="1"/>
        <v>0</v>
      </c>
      <c r="M29" s="280"/>
      <c r="N29" s="117"/>
    </row>
    <row r="30" spans="1:14" ht="17.25" customHeight="1">
      <c r="A30" s="116"/>
      <c r="B30" s="118"/>
      <c r="C30" s="268"/>
      <c r="D30" s="269"/>
      <c r="E30" s="269"/>
      <c r="F30" s="269"/>
      <c r="G30" s="270"/>
      <c r="H30" s="127"/>
      <c r="I30" s="118"/>
      <c r="J30" s="300"/>
      <c r="K30" s="301"/>
      <c r="L30" s="280">
        <f t="shared" si="1"/>
        <v>0</v>
      </c>
      <c r="M30" s="280"/>
      <c r="N30" s="117"/>
    </row>
    <row r="31" spans="1:14" ht="17.25" customHeight="1">
      <c r="A31" s="116"/>
      <c r="B31" s="118"/>
      <c r="C31" s="268"/>
      <c r="D31" s="269"/>
      <c r="E31" s="269"/>
      <c r="F31" s="269"/>
      <c r="G31" s="270"/>
      <c r="H31" s="127"/>
      <c r="I31" s="118"/>
      <c r="J31" s="300"/>
      <c r="K31" s="301"/>
      <c r="L31" s="280">
        <f t="shared" si="1"/>
        <v>0</v>
      </c>
      <c r="M31" s="280"/>
      <c r="N31" s="117"/>
    </row>
    <row r="32" spans="1:14" ht="21" customHeight="1">
      <c r="A32" s="116"/>
      <c r="B32" s="284" t="s">
        <v>291</v>
      </c>
      <c r="C32" s="284"/>
      <c r="D32" s="284"/>
      <c r="E32" s="284"/>
      <c r="F32" s="284"/>
      <c r="G32" s="284"/>
      <c r="H32" s="284"/>
      <c r="I32" s="284"/>
      <c r="J32" s="284"/>
      <c r="K32" s="302">
        <f>SUM(L24:M31)</f>
        <v>0</v>
      </c>
      <c r="L32" s="302"/>
      <c r="M32" s="302"/>
      <c r="N32" s="117"/>
    </row>
    <row r="33" spans="1:14" ht="9.75" customHeight="1">
      <c r="A33" s="11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117"/>
    </row>
    <row r="34" spans="1:14" ht="15.75">
      <c r="A34" s="116"/>
      <c r="B34" s="303" t="s">
        <v>292</v>
      </c>
      <c r="C34" s="303"/>
      <c r="D34" s="303"/>
      <c r="E34" s="303"/>
      <c r="F34" s="303"/>
      <c r="G34" s="303"/>
      <c r="H34" s="303"/>
      <c r="I34" s="303"/>
      <c r="J34" s="304">
        <f>SUM(K32,K20,K11)</f>
        <v>19</v>
      </c>
      <c r="K34" s="304"/>
      <c r="L34" s="304"/>
      <c r="M34" s="304"/>
      <c r="N34" s="117"/>
    </row>
    <row r="35" spans="1:14" ht="24.75" customHeight="1">
      <c r="A35" s="116"/>
      <c r="B35" s="299" t="str">
        <f>[2]Base!B34</f>
        <v>Observações: Elaborado de acordo com as especificações DNER-ES-286  -  Os valores indicados acima não contém BDI.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117"/>
    </row>
    <row r="36" spans="1:14" ht="15.75" thickBot="1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30"/>
    </row>
  </sheetData>
  <mergeCells count="79">
    <mergeCell ref="B35:M35"/>
    <mergeCell ref="C30:G30"/>
    <mergeCell ref="J30:K30"/>
    <mergeCell ref="L30:M30"/>
    <mergeCell ref="C31:G31"/>
    <mergeCell ref="J31:K31"/>
    <mergeCell ref="L31:M31"/>
    <mergeCell ref="B32:J32"/>
    <mergeCell ref="K32:M32"/>
    <mergeCell ref="B33:M33"/>
    <mergeCell ref="B34:I34"/>
    <mergeCell ref="J34:M34"/>
    <mergeCell ref="C28:G28"/>
    <mergeCell ref="J28:K28"/>
    <mergeCell ref="L28:M28"/>
    <mergeCell ref="C29:G29"/>
    <mergeCell ref="J29:K29"/>
    <mergeCell ref="L29:M29"/>
    <mergeCell ref="C26:G26"/>
    <mergeCell ref="J26:K26"/>
    <mergeCell ref="L26:M26"/>
    <mergeCell ref="C27:G27"/>
    <mergeCell ref="J27:K27"/>
    <mergeCell ref="L27:M27"/>
    <mergeCell ref="C24:G24"/>
    <mergeCell ref="J24:K24"/>
    <mergeCell ref="L24:M24"/>
    <mergeCell ref="C25:G25"/>
    <mergeCell ref="J25:K25"/>
    <mergeCell ref="L25:M25"/>
    <mergeCell ref="B21:M21"/>
    <mergeCell ref="B22:G22"/>
    <mergeCell ref="H22:H23"/>
    <mergeCell ref="I22:I23"/>
    <mergeCell ref="J22:K23"/>
    <mergeCell ref="L22:M23"/>
    <mergeCell ref="C23:G23"/>
    <mergeCell ref="B18:J18"/>
    <mergeCell ref="K18:M18"/>
    <mergeCell ref="B19:J19"/>
    <mergeCell ref="K19:M19"/>
    <mergeCell ref="B20:J20"/>
    <mergeCell ref="K20:M20"/>
    <mergeCell ref="C16:G16"/>
    <mergeCell ref="J16:K16"/>
    <mergeCell ref="L16:M16"/>
    <mergeCell ref="C17:G17"/>
    <mergeCell ref="J17:K17"/>
    <mergeCell ref="L17:M17"/>
    <mergeCell ref="C15:G15"/>
    <mergeCell ref="J15:K15"/>
    <mergeCell ref="L15:M15"/>
    <mergeCell ref="C9:G9"/>
    <mergeCell ref="H9:H10"/>
    <mergeCell ref="C10:G10"/>
    <mergeCell ref="B11:J11"/>
    <mergeCell ref="K11:M11"/>
    <mergeCell ref="B12:M12"/>
    <mergeCell ref="B13:G13"/>
    <mergeCell ref="H13:I14"/>
    <mergeCell ref="J13:K14"/>
    <mergeCell ref="L13:M14"/>
    <mergeCell ref="C14:G14"/>
    <mergeCell ref="B6:M6"/>
    <mergeCell ref="B7:G7"/>
    <mergeCell ref="H7:H8"/>
    <mergeCell ref="I7:J7"/>
    <mergeCell ref="K7:L7"/>
    <mergeCell ref="M7:M8"/>
    <mergeCell ref="C8:G8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rintOptions gridLines="1"/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N36"/>
  <sheetViews>
    <sheetView view="pageBreakPreview" topLeftCell="A4" zoomScaleNormal="100" zoomScaleSheetLayoutView="100" workbookViewId="0">
      <selection activeCell="B7" sqref="B7:G7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 ht="9" customHeight="1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[3]Base!E2</f>
        <v>TERRA PROJETOS E CONSULTORIA LTDA. - EPP</v>
      </c>
      <c r="F2" s="266"/>
      <c r="G2" s="266"/>
      <c r="H2" s="266"/>
      <c r="I2" s="266"/>
      <c r="J2" s="267" t="str">
        <f>[3]Base!J2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[3]Base!E3</f>
        <v>Fone: (48) 3466.3489  -  9637.8332 - 9979.0347</v>
      </c>
      <c r="F3" s="266"/>
      <c r="G3" s="266"/>
      <c r="H3" s="266"/>
      <c r="I3" s="266"/>
      <c r="J3" s="266" t="str">
        <f>[3]Base!J3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[3]Base!E4</f>
        <v>E-mail: adm@terraengenharia.eng.br</v>
      </c>
      <c r="F4" s="266"/>
      <c r="G4" s="266"/>
      <c r="H4" s="266"/>
      <c r="I4" s="266"/>
      <c r="J4" s="266" t="str">
        <f>[3]Base!J4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[3]Base!E5</f>
        <v>Data: JUNHO/2019</v>
      </c>
      <c r="F5" s="269"/>
      <c r="G5" s="270"/>
      <c r="H5" s="268" t="str">
        <f>[3]Base!H5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271" t="s">
        <v>293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  <c r="N6" s="117"/>
    </row>
    <row r="7" spans="1:14" ht="30" customHeight="1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 ht="17.25" customHeight="1">
      <c r="A9" s="116"/>
      <c r="B9" s="119"/>
      <c r="C9" s="281"/>
      <c r="D9" s="281"/>
      <c r="E9" s="281"/>
      <c r="F9" s="281"/>
      <c r="G9" s="281"/>
      <c r="H9" s="282"/>
      <c r="I9" s="120"/>
      <c r="J9" s="120"/>
      <c r="K9" s="121"/>
      <c r="L9" s="121"/>
      <c r="M9" s="121">
        <f>K9*H9</f>
        <v>0</v>
      </c>
      <c r="N9" s="117"/>
    </row>
    <row r="10" spans="1:14" ht="17.25" customHeight="1">
      <c r="A10" s="116"/>
      <c r="B10" s="119"/>
      <c r="C10" s="281"/>
      <c r="D10" s="281"/>
      <c r="E10" s="281"/>
      <c r="F10" s="281"/>
      <c r="G10" s="281"/>
      <c r="H10" s="283"/>
      <c r="I10" s="122"/>
      <c r="J10" s="122"/>
      <c r="K10" s="123"/>
      <c r="L10" s="123"/>
      <c r="M10" s="123">
        <f>H9*L10</f>
        <v>0</v>
      </c>
      <c r="N10" s="117"/>
    </row>
    <row r="11" spans="1:14" ht="20.25" customHeight="1">
      <c r="A11" s="116"/>
      <c r="B11" s="284" t="s">
        <v>279</v>
      </c>
      <c r="C11" s="284"/>
      <c r="D11" s="284"/>
      <c r="E11" s="284"/>
      <c r="F11" s="284"/>
      <c r="G11" s="284"/>
      <c r="H11" s="284"/>
      <c r="I11" s="284"/>
      <c r="J11" s="284"/>
      <c r="K11" s="285">
        <f>SUM(M9:M10)</f>
        <v>0</v>
      </c>
      <c r="L11" s="285"/>
      <c r="M11" s="285"/>
      <c r="N11" s="117"/>
    </row>
    <row r="12" spans="1:14" ht="9.75" customHeight="1">
      <c r="A12" s="116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117"/>
    </row>
    <row r="13" spans="1:14">
      <c r="A13" s="116"/>
      <c r="B13" s="266" t="s">
        <v>280</v>
      </c>
      <c r="C13" s="266"/>
      <c r="D13" s="266"/>
      <c r="E13" s="266"/>
      <c r="F13" s="266"/>
      <c r="G13" s="266"/>
      <c r="H13" s="274" t="s">
        <v>270</v>
      </c>
      <c r="I13" s="274"/>
      <c r="J13" s="266" t="s">
        <v>281</v>
      </c>
      <c r="K13" s="266"/>
      <c r="L13" s="266" t="s">
        <v>273</v>
      </c>
      <c r="M13" s="266"/>
      <c r="N13" s="117"/>
    </row>
    <row r="14" spans="1:14">
      <c r="A14" s="116"/>
      <c r="B14" s="118" t="s">
        <v>274</v>
      </c>
      <c r="C14" s="274" t="s">
        <v>275</v>
      </c>
      <c r="D14" s="274"/>
      <c r="E14" s="274"/>
      <c r="F14" s="274"/>
      <c r="G14" s="274"/>
      <c r="H14" s="274"/>
      <c r="I14" s="274"/>
      <c r="J14" s="266"/>
      <c r="K14" s="266"/>
      <c r="L14" s="266"/>
      <c r="M14" s="266"/>
      <c r="N14" s="117"/>
    </row>
    <row r="15" spans="1:14" ht="17.25" customHeight="1">
      <c r="A15" s="116"/>
      <c r="B15" s="124">
        <v>200130</v>
      </c>
      <c r="C15" s="276" t="s">
        <v>294</v>
      </c>
      <c r="D15" s="277"/>
      <c r="E15" s="277"/>
      <c r="F15" s="277"/>
      <c r="G15" s="278"/>
      <c r="H15" s="125">
        <v>0.01</v>
      </c>
      <c r="I15" s="124" t="s">
        <v>283</v>
      </c>
      <c r="J15" s="279">
        <v>79.75</v>
      </c>
      <c r="K15" s="279"/>
      <c r="L15" s="280">
        <f t="shared" ref="L15:L17" si="0">J15*H15</f>
        <v>0.8</v>
      </c>
      <c r="M15" s="280"/>
      <c r="N15" s="117"/>
    </row>
    <row r="16" spans="1:14" ht="17.25" customHeight="1">
      <c r="A16" s="116"/>
      <c r="B16" s="124">
        <v>200130</v>
      </c>
      <c r="C16" s="276" t="s">
        <v>282</v>
      </c>
      <c r="D16" s="277"/>
      <c r="E16" s="277"/>
      <c r="F16" s="277"/>
      <c r="G16" s="278"/>
      <c r="H16" s="125">
        <v>0.02</v>
      </c>
      <c r="I16" s="124" t="s">
        <v>283</v>
      </c>
      <c r="J16" s="279">
        <v>26.58</v>
      </c>
      <c r="K16" s="279"/>
      <c r="L16" s="280">
        <f t="shared" si="0"/>
        <v>0.53</v>
      </c>
      <c r="M16" s="280"/>
      <c r="N16" s="117"/>
    </row>
    <row r="17" spans="1:14" ht="17.25" customHeight="1">
      <c r="A17" s="116"/>
      <c r="B17" s="124"/>
      <c r="C17" s="276"/>
      <c r="D17" s="277"/>
      <c r="E17" s="277"/>
      <c r="F17" s="277"/>
      <c r="G17" s="278"/>
      <c r="H17" s="125"/>
      <c r="I17" s="124"/>
      <c r="J17" s="279"/>
      <c r="K17" s="279"/>
      <c r="L17" s="280">
        <f t="shared" si="0"/>
        <v>0</v>
      </c>
      <c r="M17" s="280"/>
      <c r="N17" s="117"/>
    </row>
    <row r="18" spans="1:14" ht="15" customHeight="1">
      <c r="A18" s="116"/>
      <c r="B18" s="287" t="s">
        <v>284</v>
      </c>
      <c r="C18" s="287"/>
      <c r="D18" s="287"/>
      <c r="E18" s="287"/>
      <c r="F18" s="287"/>
      <c r="G18" s="287"/>
      <c r="H18" s="287"/>
      <c r="I18" s="287"/>
      <c r="J18" s="287"/>
      <c r="K18" s="279">
        <f>SUM(L15:M17)</f>
        <v>1.33</v>
      </c>
      <c r="L18" s="279"/>
      <c r="M18" s="279"/>
      <c r="N18" s="117"/>
    </row>
    <row r="19" spans="1:14">
      <c r="A19" s="116"/>
      <c r="B19" s="287" t="s">
        <v>285</v>
      </c>
      <c r="C19" s="287"/>
      <c r="D19" s="287"/>
      <c r="E19" s="287"/>
      <c r="F19" s="287"/>
      <c r="G19" s="287"/>
      <c r="H19" s="287"/>
      <c r="I19" s="287"/>
      <c r="J19" s="287"/>
      <c r="K19" s="279">
        <v>0</v>
      </c>
      <c r="L19" s="279"/>
      <c r="M19" s="279"/>
      <c r="N19" s="117"/>
    </row>
    <row r="20" spans="1:14" ht="21" customHeight="1">
      <c r="A20" s="116"/>
      <c r="B20" s="287" t="s">
        <v>286</v>
      </c>
      <c r="C20" s="287"/>
      <c r="D20" s="287"/>
      <c r="E20" s="287"/>
      <c r="F20" s="287"/>
      <c r="G20" s="287"/>
      <c r="H20" s="287"/>
      <c r="I20" s="287"/>
      <c r="J20" s="287"/>
      <c r="K20" s="279">
        <f>SUM(K18:M19)</f>
        <v>1.33</v>
      </c>
      <c r="L20" s="279"/>
      <c r="M20" s="279"/>
      <c r="N20" s="117"/>
    </row>
    <row r="21" spans="1:14" ht="9.75" customHeight="1">
      <c r="A21" s="116"/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117"/>
    </row>
    <row r="22" spans="1:14">
      <c r="A22" s="116"/>
      <c r="B22" s="289" t="s">
        <v>287</v>
      </c>
      <c r="C22" s="289"/>
      <c r="D22" s="289"/>
      <c r="E22" s="289"/>
      <c r="F22" s="289"/>
      <c r="G22" s="289"/>
      <c r="H22" s="288" t="s">
        <v>270</v>
      </c>
      <c r="I22" s="288" t="s">
        <v>288</v>
      </c>
      <c r="J22" s="288" t="s">
        <v>289</v>
      </c>
      <c r="K22" s="288"/>
      <c r="L22" s="288" t="s">
        <v>290</v>
      </c>
      <c r="M22" s="288"/>
      <c r="N22" s="117"/>
    </row>
    <row r="23" spans="1:14">
      <c r="A23" s="116"/>
      <c r="B23" s="124" t="s">
        <v>274</v>
      </c>
      <c r="C23" s="289" t="s">
        <v>275</v>
      </c>
      <c r="D23" s="289"/>
      <c r="E23" s="289"/>
      <c r="F23" s="289"/>
      <c r="G23" s="289"/>
      <c r="H23" s="288"/>
      <c r="I23" s="288"/>
      <c r="J23" s="288"/>
      <c r="K23" s="288"/>
      <c r="L23" s="288"/>
      <c r="M23" s="288"/>
      <c r="N23" s="117"/>
    </row>
    <row r="24" spans="1:14" ht="17.25" customHeight="1">
      <c r="A24" s="116"/>
      <c r="B24" s="126">
        <v>155140</v>
      </c>
      <c r="C24" s="290" t="s">
        <v>295</v>
      </c>
      <c r="D24" s="290"/>
      <c r="E24" s="290"/>
      <c r="F24" s="290"/>
      <c r="G24" s="290"/>
      <c r="H24" s="125">
        <v>7.0000000000000007E-2</v>
      </c>
      <c r="I24" s="126" t="s">
        <v>296</v>
      </c>
      <c r="J24" s="280">
        <v>9.9</v>
      </c>
      <c r="K24" s="280"/>
      <c r="L24" s="280">
        <f>J24*H24</f>
        <v>0.69</v>
      </c>
      <c r="M24" s="280"/>
      <c r="N24" s="117"/>
    </row>
    <row r="25" spans="1:14" ht="30" customHeight="1">
      <c r="A25" s="116"/>
      <c r="B25" s="126">
        <v>72.47</v>
      </c>
      <c r="C25" s="290" t="s">
        <v>297</v>
      </c>
      <c r="D25" s="290"/>
      <c r="E25" s="290"/>
      <c r="F25" s="290"/>
      <c r="G25" s="290"/>
      <c r="H25" s="125">
        <v>0.01</v>
      </c>
      <c r="I25" s="126" t="s">
        <v>298</v>
      </c>
      <c r="J25" s="280">
        <v>2.25</v>
      </c>
      <c r="K25" s="280"/>
      <c r="L25" s="280">
        <f t="shared" ref="L25:L31" si="1">J25*H25</f>
        <v>0.02</v>
      </c>
      <c r="M25" s="280"/>
      <c r="N25" s="117"/>
    </row>
    <row r="26" spans="1:14" ht="17.25" customHeight="1">
      <c r="A26" s="116"/>
      <c r="B26" s="126"/>
      <c r="C26" s="290"/>
      <c r="D26" s="290"/>
      <c r="E26" s="290"/>
      <c r="F26" s="290"/>
      <c r="G26" s="290"/>
      <c r="H26" s="125"/>
      <c r="I26" s="126"/>
      <c r="J26" s="291"/>
      <c r="K26" s="292"/>
      <c r="L26" s="280">
        <f t="shared" si="1"/>
        <v>0</v>
      </c>
      <c r="M26" s="280"/>
      <c r="N26" s="117"/>
    </row>
    <row r="27" spans="1:14" ht="17.25" customHeight="1">
      <c r="A27" s="116"/>
      <c r="B27" s="124"/>
      <c r="C27" s="293"/>
      <c r="D27" s="294"/>
      <c r="E27" s="294"/>
      <c r="F27" s="294"/>
      <c r="G27" s="294"/>
      <c r="H27" s="125"/>
      <c r="I27" s="124"/>
      <c r="J27" s="295"/>
      <c r="K27" s="296"/>
      <c r="L27" s="280">
        <f t="shared" si="1"/>
        <v>0</v>
      </c>
      <c r="M27" s="280"/>
      <c r="N27" s="117"/>
    </row>
    <row r="28" spans="1:14" ht="17.25" customHeight="1">
      <c r="A28" s="116"/>
      <c r="B28" s="118"/>
      <c r="C28" s="297"/>
      <c r="D28" s="298"/>
      <c r="E28" s="298"/>
      <c r="F28" s="298"/>
      <c r="G28" s="298"/>
      <c r="H28" s="118"/>
      <c r="I28" s="118"/>
      <c r="J28" s="285"/>
      <c r="K28" s="285"/>
      <c r="L28" s="280">
        <f t="shared" si="1"/>
        <v>0</v>
      </c>
      <c r="M28" s="280"/>
      <c r="N28" s="117"/>
    </row>
    <row r="29" spans="1:14" ht="17.25" customHeight="1">
      <c r="A29" s="116"/>
      <c r="B29" s="118"/>
      <c r="C29" s="298"/>
      <c r="D29" s="298"/>
      <c r="E29" s="298"/>
      <c r="F29" s="298"/>
      <c r="G29" s="298"/>
      <c r="H29" s="127"/>
      <c r="I29" s="118"/>
      <c r="J29" s="285"/>
      <c r="K29" s="285"/>
      <c r="L29" s="280">
        <f t="shared" si="1"/>
        <v>0</v>
      </c>
      <c r="M29" s="280"/>
      <c r="N29" s="117"/>
    </row>
    <row r="30" spans="1:14" ht="17.25" customHeight="1">
      <c r="A30" s="116"/>
      <c r="B30" s="118"/>
      <c r="C30" s="268"/>
      <c r="D30" s="269"/>
      <c r="E30" s="269"/>
      <c r="F30" s="269"/>
      <c r="G30" s="270"/>
      <c r="H30" s="127"/>
      <c r="I30" s="118"/>
      <c r="J30" s="300"/>
      <c r="K30" s="301"/>
      <c r="L30" s="280">
        <f t="shared" si="1"/>
        <v>0</v>
      </c>
      <c r="M30" s="280"/>
      <c r="N30" s="117"/>
    </row>
    <row r="31" spans="1:14" ht="17.25" customHeight="1">
      <c r="A31" s="116"/>
      <c r="B31" s="118"/>
      <c r="C31" s="268"/>
      <c r="D31" s="269"/>
      <c r="E31" s="269"/>
      <c r="F31" s="269"/>
      <c r="G31" s="270"/>
      <c r="H31" s="127"/>
      <c r="I31" s="118"/>
      <c r="J31" s="300"/>
      <c r="K31" s="301"/>
      <c r="L31" s="280">
        <f t="shared" si="1"/>
        <v>0</v>
      </c>
      <c r="M31" s="280"/>
      <c r="N31" s="117"/>
    </row>
    <row r="32" spans="1:14" ht="21" customHeight="1">
      <c r="A32" s="116"/>
      <c r="B32" s="284" t="s">
        <v>291</v>
      </c>
      <c r="C32" s="284"/>
      <c r="D32" s="284"/>
      <c r="E32" s="284"/>
      <c r="F32" s="284"/>
      <c r="G32" s="284"/>
      <c r="H32" s="284"/>
      <c r="I32" s="284"/>
      <c r="J32" s="284"/>
      <c r="K32" s="302">
        <f>SUM(L24:M31)</f>
        <v>0.71</v>
      </c>
      <c r="L32" s="302"/>
      <c r="M32" s="302"/>
      <c r="N32" s="117"/>
    </row>
    <row r="33" spans="1:14" ht="9.75" customHeight="1">
      <c r="A33" s="11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117"/>
    </row>
    <row r="34" spans="1:14" ht="24.75" customHeight="1">
      <c r="A34" s="116"/>
      <c r="B34" s="303" t="s">
        <v>292</v>
      </c>
      <c r="C34" s="303"/>
      <c r="D34" s="303"/>
      <c r="E34" s="303"/>
      <c r="F34" s="303"/>
      <c r="G34" s="303"/>
      <c r="H34" s="303"/>
      <c r="I34" s="303"/>
      <c r="J34" s="304">
        <f>SUM(K32,K20,K11)</f>
        <v>2.04</v>
      </c>
      <c r="K34" s="304"/>
      <c r="L34" s="304"/>
      <c r="M34" s="304"/>
      <c r="N34" s="117"/>
    </row>
    <row r="35" spans="1:14" ht="24.75" customHeight="1">
      <c r="A35" s="116"/>
      <c r="B35" s="299" t="str">
        <f>[3]Base!B34</f>
        <v>Observações: Elaborado de acordo com as especificações DNER-ES-286  -  Os valores indicados acima não contém BDI.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117"/>
    </row>
    <row r="36" spans="1:14" ht="9" customHeight="1" thickBot="1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30"/>
    </row>
  </sheetData>
  <mergeCells count="79">
    <mergeCell ref="B35:M35"/>
    <mergeCell ref="C30:G30"/>
    <mergeCell ref="J30:K30"/>
    <mergeCell ref="L30:M30"/>
    <mergeCell ref="C31:G31"/>
    <mergeCell ref="J31:K31"/>
    <mergeCell ref="L31:M31"/>
    <mergeCell ref="B32:J32"/>
    <mergeCell ref="K32:M32"/>
    <mergeCell ref="B33:M33"/>
    <mergeCell ref="B34:I34"/>
    <mergeCell ref="J34:M34"/>
    <mergeCell ref="C28:G28"/>
    <mergeCell ref="J28:K28"/>
    <mergeCell ref="L28:M28"/>
    <mergeCell ref="C29:G29"/>
    <mergeCell ref="J29:K29"/>
    <mergeCell ref="L29:M29"/>
    <mergeCell ref="C26:G26"/>
    <mergeCell ref="J26:K26"/>
    <mergeCell ref="L26:M26"/>
    <mergeCell ref="C27:G27"/>
    <mergeCell ref="J27:K27"/>
    <mergeCell ref="L27:M27"/>
    <mergeCell ref="C24:G24"/>
    <mergeCell ref="J24:K24"/>
    <mergeCell ref="L24:M24"/>
    <mergeCell ref="C25:G25"/>
    <mergeCell ref="J25:K25"/>
    <mergeCell ref="L25:M25"/>
    <mergeCell ref="B21:M21"/>
    <mergeCell ref="B22:G22"/>
    <mergeCell ref="H22:H23"/>
    <mergeCell ref="I22:I23"/>
    <mergeCell ref="J22:K23"/>
    <mergeCell ref="L22:M23"/>
    <mergeCell ref="C23:G23"/>
    <mergeCell ref="B18:J18"/>
    <mergeCell ref="K18:M18"/>
    <mergeCell ref="B19:J19"/>
    <mergeCell ref="K19:M19"/>
    <mergeCell ref="B20:J20"/>
    <mergeCell ref="K20:M20"/>
    <mergeCell ref="C16:G16"/>
    <mergeCell ref="J16:K16"/>
    <mergeCell ref="L16:M16"/>
    <mergeCell ref="C17:G17"/>
    <mergeCell ref="J17:K17"/>
    <mergeCell ref="L17:M17"/>
    <mergeCell ref="C15:G15"/>
    <mergeCell ref="J15:K15"/>
    <mergeCell ref="L15:M15"/>
    <mergeCell ref="C9:G9"/>
    <mergeCell ref="H9:H10"/>
    <mergeCell ref="C10:G10"/>
    <mergeCell ref="B11:J11"/>
    <mergeCell ref="K11:M11"/>
    <mergeCell ref="B12:M12"/>
    <mergeCell ref="B13:G13"/>
    <mergeCell ref="H13:I14"/>
    <mergeCell ref="J13:K14"/>
    <mergeCell ref="L13:M14"/>
    <mergeCell ref="C14:G14"/>
    <mergeCell ref="B6:M6"/>
    <mergeCell ref="B7:G7"/>
    <mergeCell ref="H7:H8"/>
    <mergeCell ref="I7:J7"/>
    <mergeCell ref="K7:L7"/>
    <mergeCell ref="M7:M8"/>
    <mergeCell ref="C8:G8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8"/>
  <sheetViews>
    <sheetView showGridLines="0" topLeftCell="A13" workbookViewId="0">
      <selection activeCell="B7" sqref="B7:G7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[2]Base!E2</f>
        <v>TERRA PROJETOS E CONSULTORIA LTDA. - EPP</v>
      </c>
      <c r="F2" s="266"/>
      <c r="G2" s="266"/>
      <c r="H2" s="266"/>
      <c r="I2" s="266"/>
      <c r="J2" s="267" t="str">
        <f>[2]Base!J2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[2]Base!E3</f>
        <v>Fone: (48) 3466.3489  -  9637.8332 - 9979.0347</v>
      </c>
      <c r="F3" s="266"/>
      <c r="G3" s="266"/>
      <c r="H3" s="266"/>
      <c r="I3" s="266"/>
      <c r="J3" s="266" t="str">
        <f>[2]Base!J3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[2]Base!E4</f>
        <v>E-mail: adm@terraengenharia.eng.br</v>
      </c>
      <c r="F4" s="266"/>
      <c r="G4" s="266"/>
      <c r="H4" s="266"/>
      <c r="I4" s="266"/>
      <c r="J4" s="266" t="str">
        <f>[2]Base!J4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'[2]COMP-10'!E5:G5</f>
        <v>Data: JUNHO/2019</v>
      </c>
      <c r="F5" s="269"/>
      <c r="G5" s="270"/>
      <c r="H5" s="268" t="str">
        <f>[2]Base!H5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271" t="s">
        <v>299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  <c r="N6" s="117"/>
    </row>
    <row r="7" spans="1:14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>
      <c r="A9" s="116"/>
      <c r="B9" s="118"/>
      <c r="C9" s="298"/>
      <c r="D9" s="298"/>
      <c r="E9" s="298"/>
      <c r="F9" s="298"/>
      <c r="G9" s="298"/>
      <c r="H9" s="122"/>
      <c r="I9" s="122"/>
      <c r="J9" s="122"/>
      <c r="K9" s="123"/>
      <c r="L9" s="123"/>
      <c r="M9" s="123"/>
      <c r="N9" s="117"/>
    </row>
    <row r="10" spans="1:14">
      <c r="A10" s="116"/>
      <c r="B10" s="118"/>
      <c r="C10" s="298"/>
      <c r="D10" s="298"/>
      <c r="E10" s="298"/>
      <c r="F10" s="298"/>
      <c r="G10" s="298"/>
      <c r="H10" s="122"/>
      <c r="I10" s="122"/>
      <c r="J10" s="122"/>
      <c r="K10" s="123"/>
      <c r="L10" s="123"/>
      <c r="M10" s="123"/>
      <c r="N10" s="117"/>
    </row>
    <row r="11" spans="1:14">
      <c r="A11" s="116"/>
      <c r="B11" s="118"/>
      <c r="C11" s="298"/>
      <c r="D11" s="298"/>
      <c r="E11" s="298"/>
      <c r="F11" s="298"/>
      <c r="G11" s="298"/>
      <c r="H11" s="122"/>
      <c r="I11" s="122"/>
      <c r="J11" s="122"/>
      <c r="K11" s="123"/>
      <c r="L11" s="123"/>
      <c r="M11" s="123">
        <f t="shared" ref="M11" si="0">(K11*I11*H11)+(L11*J11*H11)</f>
        <v>0</v>
      </c>
      <c r="N11" s="117"/>
    </row>
    <row r="12" spans="1:14">
      <c r="A12" s="116"/>
      <c r="B12" s="284" t="s">
        <v>279</v>
      </c>
      <c r="C12" s="284"/>
      <c r="D12" s="284"/>
      <c r="E12" s="284"/>
      <c r="F12" s="284"/>
      <c r="G12" s="284"/>
      <c r="H12" s="284"/>
      <c r="I12" s="284"/>
      <c r="J12" s="284"/>
      <c r="K12" s="285">
        <f>SUM(M9:M11)</f>
        <v>0</v>
      </c>
      <c r="L12" s="285"/>
      <c r="M12" s="285"/>
      <c r="N12" s="117"/>
    </row>
    <row r="13" spans="1:14">
      <c r="A13" s="116"/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117"/>
    </row>
    <row r="14" spans="1:14">
      <c r="A14" s="116"/>
      <c r="B14" s="266" t="s">
        <v>280</v>
      </c>
      <c r="C14" s="266"/>
      <c r="D14" s="266"/>
      <c r="E14" s="266"/>
      <c r="F14" s="266"/>
      <c r="G14" s="266"/>
      <c r="H14" s="274" t="s">
        <v>270</v>
      </c>
      <c r="I14" s="274"/>
      <c r="J14" s="266" t="s">
        <v>281</v>
      </c>
      <c r="K14" s="266"/>
      <c r="L14" s="266" t="s">
        <v>273</v>
      </c>
      <c r="M14" s="266"/>
      <c r="N14" s="117"/>
    </row>
    <row r="15" spans="1:14">
      <c r="A15" s="116"/>
      <c r="B15" s="118" t="s">
        <v>274</v>
      </c>
      <c r="C15" s="274" t="s">
        <v>275</v>
      </c>
      <c r="D15" s="274"/>
      <c r="E15" s="274"/>
      <c r="F15" s="274"/>
      <c r="G15" s="274"/>
      <c r="H15" s="274"/>
      <c r="I15" s="274"/>
      <c r="J15" s="266"/>
      <c r="K15" s="266"/>
      <c r="L15" s="266"/>
      <c r="M15" s="266"/>
      <c r="N15" s="117"/>
    </row>
    <row r="16" spans="1:14">
      <c r="A16" s="116"/>
      <c r="B16" s="124">
        <v>200260</v>
      </c>
      <c r="C16" s="294" t="s">
        <v>300</v>
      </c>
      <c r="D16" s="294"/>
      <c r="E16" s="294"/>
      <c r="F16" s="294"/>
      <c r="G16" s="294"/>
      <c r="H16" s="305">
        <v>10</v>
      </c>
      <c r="I16" s="305"/>
      <c r="J16" s="279">
        <v>34.43</v>
      </c>
      <c r="K16" s="279"/>
      <c r="L16" s="279">
        <f>J16*H16</f>
        <v>344.3</v>
      </c>
      <c r="M16" s="279"/>
      <c r="N16" s="117"/>
    </row>
    <row r="17" spans="1:14">
      <c r="A17" s="116"/>
      <c r="B17" s="124">
        <v>200130</v>
      </c>
      <c r="C17" s="294" t="s">
        <v>282</v>
      </c>
      <c r="D17" s="294"/>
      <c r="E17" s="294"/>
      <c r="F17" s="294"/>
      <c r="G17" s="294"/>
      <c r="H17" s="305">
        <v>20</v>
      </c>
      <c r="I17" s="305"/>
      <c r="J17" s="279">
        <v>26.58</v>
      </c>
      <c r="K17" s="279"/>
      <c r="L17" s="279">
        <f>J17*H17</f>
        <v>531.6</v>
      </c>
      <c r="M17" s="279"/>
      <c r="N17" s="117"/>
    </row>
    <row r="18" spans="1:14">
      <c r="A18" s="116"/>
      <c r="B18" s="124"/>
      <c r="C18" s="294"/>
      <c r="D18" s="294"/>
      <c r="E18" s="294"/>
      <c r="F18" s="294"/>
      <c r="G18" s="294"/>
      <c r="H18" s="305"/>
      <c r="I18" s="305"/>
      <c r="J18" s="279"/>
      <c r="K18" s="279"/>
      <c r="L18" s="279"/>
      <c r="M18" s="279"/>
      <c r="N18" s="117"/>
    </row>
    <row r="19" spans="1:14">
      <c r="A19" s="116"/>
      <c r="B19" s="211"/>
      <c r="C19" s="294"/>
      <c r="D19" s="294"/>
      <c r="E19" s="294"/>
      <c r="F19" s="294"/>
      <c r="G19" s="294"/>
      <c r="H19" s="305"/>
      <c r="I19" s="305"/>
      <c r="J19" s="279"/>
      <c r="K19" s="279"/>
      <c r="L19" s="279"/>
      <c r="M19" s="279"/>
      <c r="N19" s="117"/>
    </row>
    <row r="20" spans="1:14">
      <c r="A20" s="116"/>
      <c r="B20" s="287" t="s">
        <v>284</v>
      </c>
      <c r="C20" s="287"/>
      <c r="D20" s="287"/>
      <c r="E20" s="287"/>
      <c r="F20" s="287"/>
      <c r="G20" s="287"/>
      <c r="H20" s="287"/>
      <c r="I20" s="287"/>
      <c r="J20" s="287"/>
      <c r="K20" s="279">
        <f>SUM(L16:M19)</f>
        <v>875.9</v>
      </c>
      <c r="L20" s="279"/>
      <c r="M20" s="279"/>
      <c r="N20" s="117"/>
    </row>
    <row r="21" spans="1:14">
      <c r="A21" s="116"/>
      <c r="B21" s="287" t="s">
        <v>285</v>
      </c>
      <c r="C21" s="287"/>
      <c r="D21" s="287"/>
      <c r="E21" s="287"/>
      <c r="F21" s="287"/>
      <c r="G21" s="287"/>
      <c r="H21" s="287"/>
      <c r="I21" s="287"/>
      <c r="J21" s="287"/>
      <c r="K21" s="279">
        <v>0</v>
      </c>
      <c r="L21" s="279"/>
      <c r="M21" s="279"/>
      <c r="N21" s="117"/>
    </row>
    <row r="22" spans="1:14">
      <c r="A22" s="116"/>
      <c r="B22" s="287" t="s">
        <v>286</v>
      </c>
      <c r="C22" s="287"/>
      <c r="D22" s="287"/>
      <c r="E22" s="287"/>
      <c r="F22" s="287"/>
      <c r="G22" s="287"/>
      <c r="H22" s="287"/>
      <c r="I22" s="287"/>
      <c r="J22" s="287"/>
      <c r="K22" s="279">
        <f>SUM(K20:M21)</f>
        <v>875.9</v>
      </c>
      <c r="L22" s="279"/>
      <c r="M22" s="279"/>
      <c r="N22" s="117"/>
    </row>
    <row r="23" spans="1:14">
      <c r="A23" s="116"/>
      <c r="B23" s="288"/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117"/>
    </row>
    <row r="24" spans="1:14">
      <c r="A24" s="116"/>
      <c r="B24" s="289" t="s">
        <v>287</v>
      </c>
      <c r="C24" s="289"/>
      <c r="D24" s="289"/>
      <c r="E24" s="289"/>
      <c r="F24" s="289"/>
      <c r="G24" s="289"/>
      <c r="H24" s="288" t="s">
        <v>270</v>
      </c>
      <c r="I24" s="288" t="s">
        <v>288</v>
      </c>
      <c r="J24" s="288" t="s">
        <v>289</v>
      </c>
      <c r="K24" s="288"/>
      <c r="L24" s="288" t="s">
        <v>290</v>
      </c>
      <c r="M24" s="288"/>
      <c r="N24" s="117"/>
    </row>
    <row r="25" spans="1:14">
      <c r="A25" s="116"/>
      <c r="B25" s="124" t="s">
        <v>274</v>
      </c>
      <c r="C25" s="289" t="s">
        <v>275</v>
      </c>
      <c r="D25" s="289"/>
      <c r="E25" s="289"/>
      <c r="F25" s="289"/>
      <c r="G25" s="289"/>
      <c r="H25" s="288"/>
      <c r="I25" s="288"/>
      <c r="J25" s="288"/>
      <c r="K25" s="288"/>
      <c r="L25" s="288"/>
      <c r="M25" s="288"/>
      <c r="N25" s="117"/>
    </row>
    <row r="26" spans="1:14">
      <c r="A26" s="116"/>
      <c r="B26" s="124">
        <v>191939</v>
      </c>
      <c r="C26" s="294" t="s">
        <v>301</v>
      </c>
      <c r="D26" s="294"/>
      <c r="E26" s="294"/>
      <c r="F26" s="294"/>
      <c r="G26" s="294"/>
      <c r="H26" s="212">
        <v>90</v>
      </c>
      <c r="I26" s="124" t="s">
        <v>302</v>
      </c>
      <c r="J26" s="279">
        <v>3.55</v>
      </c>
      <c r="K26" s="279"/>
      <c r="L26" s="279">
        <f>J26*H26</f>
        <v>319.5</v>
      </c>
      <c r="M26" s="279"/>
      <c r="N26" s="117"/>
    </row>
    <row r="27" spans="1:14">
      <c r="A27" s="116"/>
      <c r="B27" s="124">
        <v>155140</v>
      </c>
      <c r="C27" s="294" t="s">
        <v>295</v>
      </c>
      <c r="D27" s="294"/>
      <c r="E27" s="294"/>
      <c r="F27" s="294"/>
      <c r="G27" s="294"/>
      <c r="H27" s="212">
        <v>8.35</v>
      </c>
      <c r="I27" s="124" t="s">
        <v>303</v>
      </c>
      <c r="J27" s="279">
        <v>9.9</v>
      </c>
      <c r="K27" s="279"/>
      <c r="L27" s="279">
        <f t="shared" ref="L27:L33" si="1">J27*H27</f>
        <v>82.67</v>
      </c>
      <c r="M27" s="279"/>
      <c r="N27" s="117"/>
    </row>
    <row r="28" spans="1:14">
      <c r="A28" s="116"/>
      <c r="B28" s="124">
        <v>150180</v>
      </c>
      <c r="C28" s="294" t="s">
        <v>304</v>
      </c>
      <c r="D28" s="294"/>
      <c r="E28" s="294"/>
      <c r="F28" s="294"/>
      <c r="G28" s="294"/>
      <c r="H28" s="212">
        <v>0.88</v>
      </c>
      <c r="I28" s="124" t="s">
        <v>303</v>
      </c>
      <c r="J28" s="295">
        <v>17.04</v>
      </c>
      <c r="K28" s="296"/>
      <c r="L28" s="279">
        <f t="shared" si="1"/>
        <v>15</v>
      </c>
      <c r="M28" s="279"/>
      <c r="N28" s="117"/>
    </row>
    <row r="29" spans="1:14">
      <c r="A29" s="116"/>
      <c r="B29" s="126">
        <v>139000</v>
      </c>
      <c r="C29" s="290" t="s">
        <v>305</v>
      </c>
      <c r="D29" s="290"/>
      <c r="E29" s="290"/>
      <c r="F29" s="290"/>
      <c r="G29" s="290"/>
      <c r="H29" s="214">
        <v>0.66500000000000004</v>
      </c>
      <c r="I29" s="124" t="s">
        <v>306</v>
      </c>
      <c r="J29" s="295">
        <v>41.64</v>
      </c>
      <c r="K29" s="296"/>
      <c r="L29" s="279">
        <f t="shared" si="1"/>
        <v>27.69</v>
      </c>
      <c r="M29" s="279"/>
      <c r="N29" s="117"/>
    </row>
    <row r="30" spans="1:14">
      <c r="A30" s="116"/>
      <c r="B30" s="124">
        <v>173200</v>
      </c>
      <c r="C30" s="293" t="s">
        <v>307</v>
      </c>
      <c r="D30" s="294"/>
      <c r="E30" s="294"/>
      <c r="F30" s="294"/>
      <c r="G30" s="294"/>
      <c r="H30" s="213">
        <v>8.8999999999999996E-2</v>
      </c>
      <c r="I30" s="124" t="s">
        <v>303</v>
      </c>
      <c r="J30" s="295">
        <v>456.2</v>
      </c>
      <c r="K30" s="296"/>
      <c r="L30" s="279">
        <f t="shared" si="1"/>
        <v>40.6</v>
      </c>
      <c r="M30" s="279"/>
      <c r="N30" s="117"/>
    </row>
    <row r="31" spans="1:14">
      <c r="A31" s="116"/>
      <c r="B31" s="124">
        <v>130000</v>
      </c>
      <c r="C31" s="293" t="s">
        <v>308</v>
      </c>
      <c r="D31" s="294"/>
      <c r="E31" s="294"/>
      <c r="F31" s="294"/>
      <c r="G31" s="294"/>
      <c r="H31" s="213">
        <v>0.33400000000000002</v>
      </c>
      <c r="I31" s="124" t="s">
        <v>306</v>
      </c>
      <c r="J31" s="295">
        <v>52.18</v>
      </c>
      <c r="K31" s="296"/>
      <c r="L31" s="279">
        <f t="shared" si="1"/>
        <v>17.43</v>
      </c>
      <c r="M31" s="279"/>
      <c r="N31" s="117"/>
    </row>
    <row r="32" spans="1:14">
      <c r="A32" s="116"/>
      <c r="B32" s="118">
        <v>157270</v>
      </c>
      <c r="C32" s="306" t="s">
        <v>309</v>
      </c>
      <c r="D32" s="307"/>
      <c r="E32" s="307"/>
      <c r="F32" s="307"/>
      <c r="G32" s="308"/>
      <c r="H32" s="212">
        <v>1</v>
      </c>
      <c r="I32" s="124" t="s">
        <v>303</v>
      </c>
      <c r="J32" s="295">
        <v>12.04</v>
      </c>
      <c r="K32" s="296"/>
      <c r="L32" s="279">
        <f t="shared" si="1"/>
        <v>12.04</v>
      </c>
      <c r="M32" s="279"/>
      <c r="N32" s="117"/>
    </row>
    <row r="33" spans="1:14">
      <c r="A33" s="116"/>
      <c r="B33" s="124">
        <v>112580</v>
      </c>
      <c r="C33" s="293" t="s">
        <v>310</v>
      </c>
      <c r="D33" s="293"/>
      <c r="E33" s="293"/>
      <c r="F33" s="293"/>
      <c r="G33" s="293"/>
      <c r="H33" s="212">
        <v>10</v>
      </c>
      <c r="I33" s="124" t="s">
        <v>32</v>
      </c>
      <c r="J33" s="279">
        <v>4.4000000000000004</v>
      </c>
      <c r="K33" s="279"/>
      <c r="L33" s="279">
        <f t="shared" si="1"/>
        <v>44</v>
      </c>
      <c r="M33" s="279"/>
      <c r="N33" s="117"/>
    </row>
    <row r="34" spans="1:14">
      <c r="A34" s="116"/>
      <c r="B34" s="284" t="str">
        <f>[4]Base!B34</f>
        <v>Observações: Elaborado de acordo com as especificações DNER-ES-286  -  Os valores indicados acima não contém BDI.</v>
      </c>
      <c r="C34" s="284"/>
      <c r="D34" s="284"/>
      <c r="E34" s="284"/>
      <c r="F34" s="284"/>
      <c r="G34" s="284"/>
      <c r="H34" s="284"/>
      <c r="I34" s="284"/>
      <c r="J34" s="284"/>
      <c r="K34" s="285">
        <f>SUM(L26:M33)</f>
        <v>558.92999999999995</v>
      </c>
      <c r="L34" s="285"/>
      <c r="M34" s="285"/>
      <c r="N34" s="117"/>
    </row>
    <row r="35" spans="1:14">
      <c r="A35" s="116"/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117"/>
    </row>
    <row r="36" spans="1:14" ht="15.75">
      <c r="A36" s="116"/>
      <c r="B36" s="303" t="s">
        <v>292</v>
      </c>
      <c r="C36" s="303"/>
      <c r="D36" s="303"/>
      <c r="E36" s="303"/>
      <c r="F36" s="303"/>
      <c r="G36" s="303"/>
      <c r="H36" s="303"/>
      <c r="I36" s="303"/>
      <c r="J36" s="304">
        <f>SUM(K34,K22,K12)</f>
        <v>1434.83</v>
      </c>
      <c r="K36" s="304"/>
      <c r="L36" s="304"/>
      <c r="M36" s="304"/>
      <c r="N36" s="117"/>
    </row>
    <row r="37" spans="1:14">
      <c r="A37" s="116"/>
      <c r="B37" s="299" t="s">
        <v>311</v>
      </c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117"/>
    </row>
    <row r="38" spans="1:14" ht="15.75" thickBot="1">
      <c r="A38" s="128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30"/>
    </row>
  </sheetData>
  <mergeCells count="86">
    <mergeCell ref="B37:M37"/>
    <mergeCell ref="C32:G32"/>
    <mergeCell ref="J32:K32"/>
    <mergeCell ref="L32:M32"/>
    <mergeCell ref="C33:G33"/>
    <mergeCell ref="J33:K33"/>
    <mergeCell ref="L33:M33"/>
    <mergeCell ref="B34:J34"/>
    <mergeCell ref="K34:M34"/>
    <mergeCell ref="B35:M35"/>
    <mergeCell ref="B36:I36"/>
    <mergeCell ref="J36:M36"/>
    <mergeCell ref="C30:G30"/>
    <mergeCell ref="J30:K30"/>
    <mergeCell ref="L30:M30"/>
    <mergeCell ref="C31:G31"/>
    <mergeCell ref="J31:K31"/>
    <mergeCell ref="L31:M31"/>
    <mergeCell ref="C28:G28"/>
    <mergeCell ref="J28:K28"/>
    <mergeCell ref="L28:M28"/>
    <mergeCell ref="C29:G29"/>
    <mergeCell ref="J29:K29"/>
    <mergeCell ref="L29:M29"/>
    <mergeCell ref="C26:G26"/>
    <mergeCell ref="J26:K26"/>
    <mergeCell ref="L26:M26"/>
    <mergeCell ref="C27:G27"/>
    <mergeCell ref="J27:K27"/>
    <mergeCell ref="L27:M27"/>
    <mergeCell ref="B21:J21"/>
    <mergeCell ref="K21:M21"/>
    <mergeCell ref="B22:J22"/>
    <mergeCell ref="K22:M22"/>
    <mergeCell ref="B23:M23"/>
    <mergeCell ref="B24:G24"/>
    <mergeCell ref="H24:H25"/>
    <mergeCell ref="I24:I25"/>
    <mergeCell ref="J24:K25"/>
    <mergeCell ref="L24:M25"/>
    <mergeCell ref="C25:G25"/>
    <mergeCell ref="C19:G19"/>
    <mergeCell ref="H19:I19"/>
    <mergeCell ref="J19:K19"/>
    <mergeCell ref="L19:M19"/>
    <mergeCell ref="B20:J20"/>
    <mergeCell ref="K20:M20"/>
    <mergeCell ref="C17:G17"/>
    <mergeCell ref="H17:I17"/>
    <mergeCell ref="J17:K17"/>
    <mergeCell ref="L17:M17"/>
    <mergeCell ref="C18:G18"/>
    <mergeCell ref="H18:I18"/>
    <mergeCell ref="J18:K18"/>
    <mergeCell ref="L18:M18"/>
    <mergeCell ref="C16:G16"/>
    <mergeCell ref="H16:I16"/>
    <mergeCell ref="J16:K16"/>
    <mergeCell ref="L16:M16"/>
    <mergeCell ref="C9:G9"/>
    <mergeCell ref="C10:G10"/>
    <mergeCell ref="C11:G11"/>
    <mergeCell ref="B12:J12"/>
    <mergeCell ref="K12:M12"/>
    <mergeCell ref="B13:M13"/>
    <mergeCell ref="B14:G14"/>
    <mergeCell ref="H14:I15"/>
    <mergeCell ref="J14:K15"/>
    <mergeCell ref="L14:M15"/>
    <mergeCell ref="C15:G15"/>
    <mergeCell ref="B6:M6"/>
    <mergeCell ref="B7:G7"/>
    <mergeCell ref="H7:H8"/>
    <mergeCell ref="I7:J7"/>
    <mergeCell ref="K7:L7"/>
    <mergeCell ref="M7:M8"/>
    <mergeCell ref="C8:G8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rintOptions gridLines="1"/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9"/>
  <sheetViews>
    <sheetView showGridLines="0" workbookViewId="0">
      <selection activeCell="B7" sqref="B7:G7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[2]Base!E2</f>
        <v>TERRA PROJETOS E CONSULTORIA LTDA. - EPP</v>
      </c>
      <c r="F2" s="266"/>
      <c r="G2" s="266"/>
      <c r="H2" s="266"/>
      <c r="I2" s="266"/>
      <c r="J2" s="267" t="str">
        <f>[2]Base!J2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[2]Base!E3</f>
        <v>Fone: (48) 3466.3489  -  9637.8332 - 9979.0347</v>
      </c>
      <c r="F3" s="266"/>
      <c r="G3" s="266"/>
      <c r="H3" s="266"/>
      <c r="I3" s="266"/>
      <c r="J3" s="266" t="str">
        <f>[2]Base!J3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[2]Base!E4</f>
        <v>E-mail: adm@terraengenharia.eng.br</v>
      </c>
      <c r="F4" s="266"/>
      <c r="G4" s="266"/>
      <c r="H4" s="266"/>
      <c r="I4" s="266"/>
      <c r="J4" s="266" t="str">
        <f>[2]Base!J4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'[2]COMP-10'!E5:G5</f>
        <v>Data: JUNHO/2019</v>
      </c>
      <c r="F5" s="269"/>
      <c r="G5" s="270"/>
      <c r="H5" s="268" t="str">
        <f>[2]Base!H5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271" t="s">
        <v>312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  <c r="N6" s="117"/>
    </row>
    <row r="7" spans="1:14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>
      <c r="A9" s="116"/>
      <c r="B9" s="118">
        <v>346070</v>
      </c>
      <c r="C9" s="298" t="s">
        <v>313</v>
      </c>
      <c r="D9" s="298"/>
      <c r="E9" s="298"/>
      <c r="F9" s="298"/>
      <c r="G9" s="298"/>
      <c r="H9" s="215">
        <v>1E-3</v>
      </c>
      <c r="I9" s="122">
        <v>0</v>
      </c>
      <c r="J9" s="122">
        <v>0</v>
      </c>
      <c r="K9" s="123">
        <v>142.38</v>
      </c>
      <c r="L9" s="123">
        <v>0</v>
      </c>
      <c r="M9" s="121">
        <f>K9*H9</f>
        <v>0.14000000000000001</v>
      </c>
      <c r="N9" s="117"/>
    </row>
    <row r="10" spans="1:14">
      <c r="A10" s="116"/>
      <c r="B10" s="118">
        <v>346070</v>
      </c>
      <c r="C10" s="298" t="s">
        <v>313</v>
      </c>
      <c r="D10" s="298"/>
      <c r="E10" s="298"/>
      <c r="F10" s="298"/>
      <c r="G10" s="298"/>
      <c r="H10" s="215">
        <v>8.0000000000000002E-3</v>
      </c>
      <c r="I10" s="122">
        <v>0</v>
      </c>
      <c r="J10" s="122">
        <v>0</v>
      </c>
      <c r="K10" s="123">
        <v>0</v>
      </c>
      <c r="L10" s="123">
        <v>49.23</v>
      </c>
      <c r="M10" s="123">
        <f>H9*L10</f>
        <v>0.05</v>
      </c>
      <c r="N10" s="117"/>
    </row>
    <row r="11" spans="1:14">
      <c r="A11" s="116"/>
      <c r="B11" s="118">
        <v>340200</v>
      </c>
      <c r="C11" s="298" t="s">
        <v>314</v>
      </c>
      <c r="D11" s="298"/>
      <c r="E11" s="298"/>
      <c r="F11" s="298"/>
      <c r="G11" s="298"/>
      <c r="H11" s="215">
        <v>2E-3</v>
      </c>
      <c r="I11" s="122">
        <v>0</v>
      </c>
      <c r="J11" s="122">
        <v>0</v>
      </c>
      <c r="K11" s="123">
        <v>35.619999999999997</v>
      </c>
      <c r="L11" s="123">
        <v>0</v>
      </c>
      <c r="M11" s="121">
        <f>K11*H11</f>
        <v>7.0000000000000007E-2</v>
      </c>
      <c r="N11" s="117"/>
    </row>
    <row r="12" spans="1:14">
      <c r="A12" s="116"/>
      <c r="B12" s="118">
        <v>340200</v>
      </c>
      <c r="C12" s="298" t="s">
        <v>314</v>
      </c>
      <c r="D12" s="298"/>
      <c r="E12" s="298"/>
      <c r="F12" s="298"/>
      <c r="G12" s="298"/>
      <c r="H12" s="215">
        <v>0.16</v>
      </c>
      <c r="I12" s="122">
        <v>0</v>
      </c>
      <c r="J12" s="122">
        <v>0</v>
      </c>
      <c r="K12" s="123">
        <v>0</v>
      </c>
      <c r="L12" s="123">
        <v>28.58</v>
      </c>
      <c r="M12" s="123">
        <f>H11*L12</f>
        <v>0.06</v>
      </c>
      <c r="N12" s="117"/>
    </row>
    <row r="13" spans="1:14">
      <c r="A13" s="116"/>
      <c r="B13" s="284" t="s">
        <v>279</v>
      </c>
      <c r="C13" s="284"/>
      <c r="D13" s="284"/>
      <c r="E13" s="284"/>
      <c r="F13" s="284"/>
      <c r="G13" s="284"/>
      <c r="H13" s="284"/>
      <c r="I13" s="284"/>
      <c r="J13" s="284"/>
      <c r="K13" s="285">
        <f>SUM(M9:M12)</f>
        <v>0.32</v>
      </c>
      <c r="L13" s="285"/>
      <c r="M13" s="285"/>
      <c r="N13" s="117"/>
    </row>
    <row r="14" spans="1:14">
      <c r="A14" s="116"/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117"/>
    </row>
    <row r="15" spans="1:14">
      <c r="A15" s="116"/>
      <c r="B15" s="266" t="s">
        <v>280</v>
      </c>
      <c r="C15" s="266"/>
      <c r="D15" s="266"/>
      <c r="E15" s="266"/>
      <c r="F15" s="266"/>
      <c r="G15" s="266"/>
      <c r="H15" s="274" t="s">
        <v>270</v>
      </c>
      <c r="I15" s="274"/>
      <c r="J15" s="266" t="s">
        <v>281</v>
      </c>
      <c r="K15" s="266"/>
      <c r="L15" s="266" t="s">
        <v>273</v>
      </c>
      <c r="M15" s="266"/>
      <c r="N15" s="117"/>
    </row>
    <row r="16" spans="1:14">
      <c r="A16" s="116"/>
      <c r="B16" s="118" t="s">
        <v>274</v>
      </c>
      <c r="C16" s="274" t="s">
        <v>275</v>
      </c>
      <c r="D16" s="274"/>
      <c r="E16" s="274"/>
      <c r="F16" s="274"/>
      <c r="G16" s="274"/>
      <c r="H16" s="274"/>
      <c r="I16" s="274"/>
      <c r="J16" s="266"/>
      <c r="K16" s="266"/>
      <c r="L16" s="266"/>
      <c r="M16" s="266"/>
      <c r="N16" s="117"/>
    </row>
    <row r="17" spans="1:14">
      <c r="A17" s="116"/>
      <c r="B17" s="124">
        <v>200130</v>
      </c>
      <c r="C17" s="294" t="s">
        <v>282</v>
      </c>
      <c r="D17" s="294"/>
      <c r="E17" s="294"/>
      <c r="F17" s="294"/>
      <c r="G17" s="294"/>
      <c r="H17" s="309">
        <v>3.1E-2</v>
      </c>
      <c r="I17" s="309"/>
      <c r="J17" s="279">
        <v>26.58</v>
      </c>
      <c r="K17" s="279"/>
      <c r="L17" s="279">
        <f>J17*H17</f>
        <v>0.82</v>
      </c>
      <c r="M17" s="279"/>
      <c r="N17" s="117"/>
    </row>
    <row r="18" spans="1:14">
      <c r="A18" s="116"/>
      <c r="B18" s="124"/>
      <c r="C18" s="294"/>
      <c r="D18" s="294"/>
      <c r="E18" s="294"/>
      <c r="F18" s="294"/>
      <c r="G18" s="294"/>
      <c r="H18" s="305"/>
      <c r="I18" s="305"/>
      <c r="J18" s="279"/>
      <c r="K18" s="279"/>
      <c r="L18" s="279">
        <f>J18*H18</f>
        <v>0</v>
      </c>
      <c r="M18" s="279"/>
      <c r="N18" s="117"/>
    </row>
    <row r="19" spans="1:14">
      <c r="A19" s="116"/>
      <c r="B19" s="124"/>
      <c r="C19" s="294"/>
      <c r="D19" s="294"/>
      <c r="E19" s="294"/>
      <c r="F19" s="294"/>
      <c r="G19" s="294"/>
      <c r="H19" s="305"/>
      <c r="I19" s="305"/>
      <c r="J19" s="279"/>
      <c r="K19" s="279"/>
      <c r="L19" s="279"/>
      <c r="M19" s="279"/>
      <c r="N19" s="117"/>
    </row>
    <row r="20" spans="1:14">
      <c r="A20" s="116"/>
      <c r="B20" s="211"/>
      <c r="C20" s="294"/>
      <c r="D20" s="294"/>
      <c r="E20" s="294"/>
      <c r="F20" s="294"/>
      <c r="G20" s="294"/>
      <c r="H20" s="305"/>
      <c r="I20" s="305"/>
      <c r="J20" s="279"/>
      <c r="K20" s="279"/>
      <c r="L20" s="279"/>
      <c r="M20" s="279"/>
      <c r="N20" s="117"/>
    </row>
    <row r="21" spans="1:14">
      <c r="A21" s="116"/>
      <c r="B21" s="287" t="s">
        <v>284</v>
      </c>
      <c r="C21" s="287"/>
      <c r="D21" s="287"/>
      <c r="E21" s="287"/>
      <c r="F21" s="287"/>
      <c r="G21" s="287"/>
      <c r="H21" s="287"/>
      <c r="I21" s="287"/>
      <c r="J21" s="287"/>
      <c r="K21" s="279">
        <f>SUM(L17:M20)</f>
        <v>0.82</v>
      </c>
      <c r="L21" s="279"/>
      <c r="M21" s="279"/>
      <c r="N21" s="117"/>
    </row>
    <row r="22" spans="1:14">
      <c r="A22" s="116"/>
      <c r="B22" s="287" t="s">
        <v>285</v>
      </c>
      <c r="C22" s="287"/>
      <c r="D22" s="287"/>
      <c r="E22" s="287"/>
      <c r="F22" s="287"/>
      <c r="G22" s="287"/>
      <c r="H22" s="287"/>
      <c r="I22" s="287"/>
      <c r="J22" s="287"/>
      <c r="K22" s="279">
        <v>0</v>
      </c>
      <c r="L22" s="279"/>
      <c r="M22" s="279"/>
      <c r="N22" s="117"/>
    </row>
    <row r="23" spans="1:14">
      <c r="A23" s="116"/>
      <c r="B23" s="287" t="s">
        <v>286</v>
      </c>
      <c r="C23" s="287"/>
      <c r="D23" s="287"/>
      <c r="E23" s="287"/>
      <c r="F23" s="287"/>
      <c r="G23" s="287"/>
      <c r="H23" s="287"/>
      <c r="I23" s="287"/>
      <c r="J23" s="287"/>
      <c r="K23" s="279">
        <f>SUM(K21:M22)</f>
        <v>0.82</v>
      </c>
      <c r="L23" s="279"/>
      <c r="M23" s="279"/>
      <c r="N23" s="117"/>
    </row>
    <row r="24" spans="1:14">
      <c r="A24" s="116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117"/>
    </row>
    <row r="25" spans="1:14">
      <c r="A25" s="116"/>
      <c r="B25" s="289" t="s">
        <v>287</v>
      </c>
      <c r="C25" s="289"/>
      <c r="D25" s="289"/>
      <c r="E25" s="289"/>
      <c r="F25" s="289"/>
      <c r="G25" s="289"/>
      <c r="H25" s="288" t="s">
        <v>270</v>
      </c>
      <c r="I25" s="288" t="s">
        <v>288</v>
      </c>
      <c r="J25" s="288" t="s">
        <v>289</v>
      </c>
      <c r="K25" s="288"/>
      <c r="L25" s="288" t="s">
        <v>290</v>
      </c>
      <c r="M25" s="288"/>
      <c r="N25" s="117"/>
    </row>
    <row r="26" spans="1:14">
      <c r="A26" s="116"/>
      <c r="B26" s="124" t="s">
        <v>274</v>
      </c>
      <c r="C26" s="289" t="s">
        <v>275</v>
      </c>
      <c r="D26" s="289"/>
      <c r="E26" s="289"/>
      <c r="F26" s="289"/>
      <c r="G26" s="289"/>
      <c r="H26" s="288"/>
      <c r="I26" s="288"/>
      <c r="J26" s="288"/>
      <c r="K26" s="288"/>
      <c r="L26" s="288"/>
      <c r="M26" s="288"/>
      <c r="N26" s="117"/>
    </row>
    <row r="27" spans="1:14">
      <c r="A27" s="116"/>
      <c r="B27" s="124"/>
      <c r="C27" s="294"/>
      <c r="D27" s="294"/>
      <c r="E27" s="294"/>
      <c r="F27" s="294"/>
      <c r="G27" s="294"/>
      <c r="H27" s="212"/>
      <c r="I27" s="124"/>
      <c r="J27" s="279"/>
      <c r="K27" s="279"/>
      <c r="L27" s="279">
        <f>J27*H27</f>
        <v>0</v>
      </c>
      <c r="M27" s="279"/>
      <c r="N27" s="117"/>
    </row>
    <row r="28" spans="1:14">
      <c r="A28" s="116"/>
      <c r="B28" s="124"/>
      <c r="C28" s="294"/>
      <c r="D28" s="294"/>
      <c r="E28" s="294"/>
      <c r="F28" s="294"/>
      <c r="G28" s="294"/>
      <c r="H28" s="212"/>
      <c r="I28" s="124"/>
      <c r="J28" s="279"/>
      <c r="K28" s="279"/>
      <c r="L28" s="279">
        <f t="shared" ref="L28:L34" si="0">J28*H28</f>
        <v>0</v>
      </c>
      <c r="M28" s="279"/>
      <c r="N28" s="117"/>
    </row>
    <row r="29" spans="1:14">
      <c r="A29" s="116"/>
      <c r="B29" s="124"/>
      <c r="C29" s="294"/>
      <c r="D29" s="294"/>
      <c r="E29" s="294"/>
      <c r="F29" s="294"/>
      <c r="G29" s="294"/>
      <c r="H29" s="212"/>
      <c r="I29" s="124"/>
      <c r="J29" s="295"/>
      <c r="K29" s="296"/>
      <c r="L29" s="279">
        <f t="shared" si="0"/>
        <v>0</v>
      </c>
      <c r="M29" s="279"/>
      <c r="N29" s="117"/>
    </row>
    <row r="30" spans="1:14">
      <c r="A30" s="116"/>
      <c r="B30" s="126"/>
      <c r="C30" s="290"/>
      <c r="D30" s="290"/>
      <c r="E30" s="290"/>
      <c r="F30" s="290"/>
      <c r="G30" s="290"/>
      <c r="H30" s="212"/>
      <c r="I30" s="124"/>
      <c r="J30" s="295"/>
      <c r="K30" s="296"/>
      <c r="L30" s="279">
        <f t="shared" si="0"/>
        <v>0</v>
      </c>
      <c r="M30" s="279"/>
      <c r="N30" s="117"/>
    </row>
    <row r="31" spans="1:14">
      <c r="A31" s="116"/>
      <c r="B31" s="124"/>
      <c r="C31" s="293"/>
      <c r="D31" s="294"/>
      <c r="E31" s="294"/>
      <c r="F31" s="294"/>
      <c r="G31" s="294"/>
      <c r="H31" s="212"/>
      <c r="I31" s="124"/>
      <c r="J31" s="295"/>
      <c r="K31" s="296"/>
      <c r="L31" s="279">
        <f t="shared" si="0"/>
        <v>0</v>
      </c>
      <c r="M31" s="279"/>
      <c r="N31" s="117"/>
    </row>
    <row r="32" spans="1:14">
      <c r="A32" s="116"/>
      <c r="B32" s="124"/>
      <c r="C32" s="293"/>
      <c r="D32" s="294"/>
      <c r="E32" s="294"/>
      <c r="F32" s="294"/>
      <c r="G32" s="294"/>
      <c r="H32" s="212"/>
      <c r="I32" s="124"/>
      <c r="J32" s="295"/>
      <c r="K32" s="296"/>
      <c r="L32" s="279">
        <f t="shared" si="0"/>
        <v>0</v>
      </c>
      <c r="M32" s="279"/>
      <c r="N32" s="117"/>
    </row>
    <row r="33" spans="1:14">
      <c r="A33" s="116"/>
      <c r="B33" s="118"/>
      <c r="C33" s="306"/>
      <c r="D33" s="307"/>
      <c r="E33" s="307"/>
      <c r="F33" s="307"/>
      <c r="G33" s="308"/>
      <c r="H33" s="212"/>
      <c r="I33" s="124"/>
      <c r="J33" s="295"/>
      <c r="K33" s="296"/>
      <c r="L33" s="279">
        <f t="shared" si="0"/>
        <v>0</v>
      </c>
      <c r="M33" s="279"/>
      <c r="N33" s="117"/>
    </row>
    <row r="34" spans="1:14">
      <c r="A34" s="116"/>
      <c r="B34" s="124"/>
      <c r="C34" s="293"/>
      <c r="D34" s="293"/>
      <c r="E34" s="293"/>
      <c r="F34" s="293"/>
      <c r="G34" s="293"/>
      <c r="H34" s="212"/>
      <c r="I34" s="124"/>
      <c r="J34" s="279"/>
      <c r="K34" s="279"/>
      <c r="L34" s="279">
        <f t="shared" si="0"/>
        <v>0</v>
      </c>
      <c r="M34" s="279"/>
      <c r="N34" s="117"/>
    </row>
    <row r="35" spans="1:14">
      <c r="A35" s="116"/>
      <c r="B35" s="284" t="str">
        <f>[4]Base!B34</f>
        <v>Observações: Elaborado de acordo com as especificações DNER-ES-286  -  Os valores indicados acima não contém BDI.</v>
      </c>
      <c r="C35" s="284"/>
      <c r="D35" s="284"/>
      <c r="E35" s="284"/>
      <c r="F35" s="284"/>
      <c r="G35" s="284"/>
      <c r="H35" s="284"/>
      <c r="I35" s="284"/>
      <c r="J35" s="284"/>
      <c r="K35" s="285">
        <f>SUM(L27:M34)</f>
        <v>0</v>
      </c>
      <c r="L35" s="285"/>
      <c r="M35" s="285"/>
      <c r="N35" s="117"/>
    </row>
    <row r="36" spans="1:14">
      <c r="A36" s="11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117"/>
    </row>
    <row r="37" spans="1:14" ht="15.75">
      <c r="A37" s="116"/>
      <c r="B37" s="303" t="s">
        <v>292</v>
      </c>
      <c r="C37" s="303"/>
      <c r="D37" s="303"/>
      <c r="E37" s="303"/>
      <c r="F37" s="303"/>
      <c r="G37" s="303"/>
      <c r="H37" s="303"/>
      <c r="I37" s="303"/>
      <c r="J37" s="304">
        <f>SUM(K35,K23,K13)</f>
        <v>1.1399999999999999</v>
      </c>
      <c r="K37" s="304"/>
      <c r="L37" s="304"/>
      <c r="M37" s="304"/>
      <c r="N37" s="117"/>
    </row>
    <row r="38" spans="1:14">
      <c r="A38" s="116"/>
      <c r="B38" s="299" t="s">
        <v>311</v>
      </c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117"/>
    </row>
    <row r="39" spans="1:14" ht="15.75" thickBot="1">
      <c r="A39" s="128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30"/>
    </row>
  </sheetData>
  <mergeCells count="87">
    <mergeCell ref="B38:M38"/>
    <mergeCell ref="C33:G33"/>
    <mergeCell ref="J33:K33"/>
    <mergeCell ref="L33:M33"/>
    <mergeCell ref="C34:G34"/>
    <mergeCell ref="J34:K34"/>
    <mergeCell ref="L34:M34"/>
    <mergeCell ref="B35:J35"/>
    <mergeCell ref="K35:M35"/>
    <mergeCell ref="B36:M36"/>
    <mergeCell ref="B37:I37"/>
    <mergeCell ref="J37:M37"/>
    <mergeCell ref="C31:G31"/>
    <mergeCell ref="J31:K31"/>
    <mergeCell ref="L31:M31"/>
    <mergeCell ref="C32:G32"/>
    <mergeCell ref="J32:K32"/>
    <mergeCell ref="L32:M32"/>
    <mergeCell ref="C29:G29"/>
    <mergeCell ref="J29:K29"/>
    <mergeCell ref="L29:M29"/>
    <mergeCell ref="C30:G30"/>
    <mergeCell ref="J30:K30"/>
    <mergeCell ref="L30:M30"/>
    <mergeCell ref="C27:G27"/>
    <mergeCell ref="J27:K27"/>
    <mergeCell ref="L27:M27"/>
    <mergeCell ref="C28:G28"/>
    <mergeCell ref="J28:K28"/>
    <mergeCell ref="L28:M28"/>
    <mergeCell ref="B24:M24"/>
    <mergeCell ref="B25:G25"/>
    <mergeCell ref="H25:H26"/>
    <mergeCell ref="I25:I26"/>
    <mergeCell ref="J25:K26"/>
    <mergeCell ref="L25:M26"/>
    <mergeCell ref="C26:G26"/>
    <mergeCell ref="B21:J21"/>
    <mergeCell ref="K21:M21"/>
    <mergeCell ref="B22:J22"/>
    <mergeCell ref="K22:M22"/>
    <mergeCell ref="B23:J23"/>
    <mergeCell ref="K23:M23"/>
    <mergeCell ref="C19:G19"/>
    <mergeCell ref="H19:I19"/>
    <mergeCell ref="J19:K19"/>
    <mergeCell ref="L19:M19"/>
    <mergeCell ref="C20:G20"/>
    <mergeCell ref="H20:I20"/>
    <mergeCell ref="J20:K20"/>
    <mergeCell ref="L20:M20"/>
    <mergeCell ref="C17:G17"/>
    <mergeCell ref="H17:I17"/>
    <mergeCell ref="J17:K17"/>
    <mergeCell ref="L17:M17"/>
    <mergeCell ref="C18:G18"/>
    <mergeCell ref="H18:I18"/>
    <mergeCell ref="J18:K18"/>
    <mergeCell ref="L18:M18"/>
    <mergeCell ref="B14:M14"/>
    <mergeCell ref="B15:G15"/>
    <mergeCell ref="H15:I16"/>
    <mergeCell ref="J15:K16"/>
    <mergeCell ref="L15:M16"/>
    <mergeCell ref="C16:G16"/>
    <mergeCell ref="K13:M13"/>
    <mergeCell ref="B6:M6"/>
    <mergeCell ref="B7:G7"/>
    <mergeCell ref="H7:H8"/>
    <mergeCell ref="I7:J7"/>
    <mergeCell ref="K7:L7"/>
    <mergeCell ref="M7:M8"/>
    <mergeCell ref="C8:G8"/>
    <mergeCell ref="C9:G9"/>
    <mergeCell ref="C10:G10"/>
    <mergeCell ref="C11:G11"/>
    <mergeCell ref="C12:G12"/>
    <mergeCell ref="B13:J13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showGridLines="0" workbookViewId="0">
      <selection activeCell="J28" sqref="J28:K28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[5]Base!E2</f>
        <v>TERRA PROJETOS E CONSULTORIA LTDA. - EPP</v>
      </c>
      <c r="F2" s="266"/>
      <c r="G2" s="266"/>
      <c r="H2" s="266"/>
      <c r="I2" s="266"/>
      <c r="J2" s="267" t="str">
        <f>[5]Base!J2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[5]Base!E3</f>
        <v>Fone: (48) 3466.3489  -  9637.8332 - 9979.0347</v>
      </c>
      <c r="F3" s="266"/>
      <c r="G3" s="266"/>
      <c r="H3" s="266"/>
      <c r="I3" s="266"/>
      <c r="J3" s="266" t="str">
        <f>[5]Base!J3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[5]Base!E4</f>
        <v>E-mail: adm@terraengenharia.eng.br</v>
      </c>
      <c r="F4" s="266"/>
      <c r="G4" s="266"/>
      <c r="H4" s="266"/>
      <c r="I4" s="266"/>
      <c r="J4" s="266" t="str">
        <f>[5]Base!J4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[2]Base!E5</f>
        <v>Data: JUNHO/2019</v>
      </c>
      <c r="F5" s="269"/>
      <c r="G5" s="270"/>
      <c r="H5" s="268" t="str">
        <f>[2]Base!H5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310" t="s">
        <v>315</v>
      </c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2"/>
      <c r="N6" s="117"/>
    </row>
    <row r="7" spans="1:14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>
      <c r="A9" s="116"/>
      <c r="B9" s="118">
        <v>340200</v>
      </c>
      <c r="C9" s="298" t="s">
        <v>314</v>
      </c>
      <c r="D9" s="298"/>
      <c r="E9" s="298"/>
      <c r="F9" s="298"/>
      <c r="G9" s="298"/>
      <c r="H9" s="216">
        <v>4.1000000000000003E-3</v>
      </c>
      <c r="I9" s="122">
        <v>0</v>
      </c>
      <c r="J9" s="122">
        <v>0</v>
      </c>
      <c r="K9" s="123">
        <v>35.619999999999997</v>
      </c>
      <c r="L9" s="123">
        <v>0</v>
      </c>
      <c r="M9" s="121">
        <f>K9*H9</f>
        <v>0.15</v>
      </c>
      <c r="N9" s="117"/>
    </row>
    <row r="10" spans="1:14">
      <c r="A10" s="116"/>
      <c r="B10" s="118">
        <v>340200</v>
      </c>
      <c r="C10" s="298" t="s">
        <v>314</v>
      </c>
      <c r="D10" s="298"/>
      <c r="E10" s="298"/>
      <c r="F10" s="298"/>
      <c r="G10" s="298"/>
      <c r="H10" s="216">
        <v>0.19470000000000001</v>
      </c>
      <c r="I10" s="122">
        <v>0</v>
      </c>
      <c r="J10" s="122">
        <v>0</v>
      </c>
      <c r="K10" s="123">
        <v>0</v>
      </c>
      <c r="L10" s="123">
        <v>28.58</v>
      </c>
      <c r="M10" s="123">
        <f>H9*L10</f>
        <v>0.12</v>
      </c>
      <c r="N10" s="117"/>
    </row>
    <row r="11" spans="1:14">
      <c r="A11" s="116"/>
      <c r="B11" s="118">
        <v>371050</v>
      </c>
      <c r="C11" s="268" t="s">
        <v>316</v>
      </c>
      <c r="D11" s="269"/>
      <c r="E11" s="269"/>
      <c r="F11" s="269"/>
      <c r="G11" s="270"/>
      <c r="H11" s="216">
        <v>4.8300000000000003E-2</v>
      </c>
      <c r="I11" s="122">
        <v>0</v>
      </c>
      <c r="J11" s="122">
        <v>0</v>
      </c>
      <c r="K11" s="123">
        <v>43.27</v>
      </c>
      <c r="L11" s="123">
        <v>0</v>
      </c>
      <c r="M11" s="121">
        <f>K11*H11</f>
        <v>2.09</v>
      </c>
      <c r="N11" s="117"/>
    </row>
    <row r="12" spans="1:14">
      <c r="A12" s="116"/>
      <c r="B12" s="118">
        <v>371050</v>
      </c>
      <c r="C12" s="268" t="s">
        <v>316</v>
      </c>
      <c r="D12" s="269"/>
      <c r="E12" s="269"/>
      <c r="F12" s="269"/>
      <c r="G12" s="270"/>
      <c r="H12" s="216">
        <v>0.15040000000000001</v>
      </c>
      <c r="I12" s="122">
        <v>0</v>
      </c>
      <c r="J12" s="122">
        <v>0</v>
      </c>
      <c r="K12" s="123">
        <v>0</v>
      </c>
      <c r="L12" s="123">
        <v>28.67</v>
      </c>
      <c r="M12" s="123">
        <f>H11*L12</f>
        <v>1.38</v>
      </c>
      <c r="N12" s="117"/>
    </row>
    <row r="13" spans="1:14">
      <c r="A13" s="116"/>
      <c r="B13" s="284" t="s">
        <v>279</v>
      </c>
      <c r="C13" s="284"/>
      <c r="D13" s="284"/>
      <c r="E13" s="284"/>
      <c r="F13" s="284"/>
      <c r="G13" s="284"/>
      <c r="H13" s="284"/>
      <c r="I13" s="284"/>
      <c r="J13" s="284"/>
      <c r="K13" s="285">
        <f>SUM(M9:M12)</f>
        <v>3.74</v>
      </c>
      <c r="L13" s="285"/>
      <c r="M13" s="285"/>
      <c r="N13" s="117"/>
    </row>
    <row r="14" spans="1:14">
      <c r="A14" s="116"/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117"/>
    </row>
    <row r="15" spans="1:14">
      <c r="A15" s="116"/>
      <c r="B15" s="266" t="s">
        <v>280</v>
      </c>
      <c r="C15" s="266"/>
      <c r="D15" s="266"/>
      <c r="E15" s="266"/>
      <c r="F15" s="266"/>
      <c r="G15" s="266"/>
      <c r="H15" s="274" t="s">
        <v>270</v>
      </c>
      <c r="I15" s="274"/>
      <c r="J15" s="266" t="s">
        <v>281</v>
      </c>
      <c r="K15" s="266"/>
      <c r="L15" s="266" t="s">
        <v>273</v>
      </c>
      <c r="M15" s="266"/>
      <c r="N15" s="117"/>
    </row>
    <row r="16" spans="1:14">
      <c r="A16" s="116"/>
      <c r="B16" s="118" t="s">
        <v>274</v>
      </c>
      <c r="C16" s="274" t="s">
        <v>275</v>
      </c>
      <c r="D16" s="274"/>
      <c r="E16" s="274"/>
      <c r="F16" s="274"/>
      <c r="G16" s="274"/>
      <c r="H16" s="274"/>
      <c r="I16" s="274"/>
      <c r="J16" s="266"/>
      <c r="K16" s="266"/>
      <c r="L16" s="266"/>
      <c r="M16" s="266"/>
      <c r="N16" s="117"/>
    </row>
    <row r="17" spans="1:14">
      <c r="A17" s="116"/>
      <c r="B17" s="124">
        <v>200110</v>
      </c>
      <c r="C17" s="294" t="s">
        <v>317</v>
      </c>
      <c r="D17" s="294"/>
      <c r="E17" s="294"/>
      <c r="F17" s="294"/>
      <c r="G17" s="294"/>
      <c r="H17" s="313">
        <v>0.39750000000000002</v>
      </c>
      <c r="I17" s="313"/>
      <c r="J17" s="279">
        <v>29</v>
      </c>
      <c r="K17" s="279"/>
      <c r="L17" s="279">
        <f>J17*H17</f>
        <v>11.53</v>
      </c>
      <c r="M17" s="279"/>
      <c r="N17" s="117"/>
    </row>
    <row r="18" spans="1:14">
      <c r="A18" s="116"/>
      <c r="B18" s="124">
        <v>200130</v>
      </c>
      <c r="C18" s="294" t="s">
        <v>282</v>
      </c>
      <c r="D18" s="294"/>
      <c r="E18" s="294"/>
      <c r="F18" s="294"/>
      <c r="G18" s="294"/>
      <c r="H18" s="313">
        <v>0.39750000000000002</v>
      </c>
      <c r="I18" s="313"/>
      <c r="J18" s="279">
        <v>26.58</v>
      </c>
      <c r="K18" s="279"/>
      <c r="L18" s="279">
        <f>J18*H18</f>
        <v>10.57</v>
      </c>
      <c r="M18" s="279"/>
      <c r="N18" s="117"/>
    </row>
    <row r="19" spans="1:14">
      <c r="A19" s="116"/>
      <c r="B19" s="124"/>
      <c r="C19" s="294"/>
      <c r="D19" s="294"/>
      <c r="E19" s="294"/>
      <c r="F19" s="294"/>
      <c r="G19" s="294"/>
      <c r="H19" s="305"/>
      <c r="I19" s="305"/>
      <c r="J19" s="279"/>
      <c r="K19" s="279"/>
      <c r="L19" s="279"/>
      <c r="M19" s="279"/>
      <c r="N19" s="117"/>
    </row>
    <row r="20" spans="1:14">
      <c r="A20" s="116"/>
      <c r="B20" s="211"/>
      <c r="C20" s="294"/>
      <c r="D20" s="294"/>
      <c r="E20" s="294"/>
      <c r="F20" s="294"/>
      <c r="G20" s="294"/>
      <c r="H20" s="305"/>
      <c r="I20" s="305"/>
      <c r="J20" s="279"/>
      <c r="K20" s="279"/>
      <c r="L20" s="279"/>
      <c r="M20" s="279"/>
      <c r="N20" s="117"/>
    </row>
    <row r="21" spans="1:14">
      <c r="A21" s="116"/>
      <c r="B21" s="287" t="s">
        <v>284</v>
      </c>
      <c r="C21" s="287"/>
      <c r="D21" s="287"/>
      <c r="E21" s="287"/>
      <c r="F21" s="287"/>
      <c r="G21" s="287"/>
      <c r="H21" s="287"/>
      <c r="I21" s="287"/>
      <c r="J21" s="287"/>
      <c r="K21" s="279">
        <f>SUM(L17:M20)</f>
        <v>22.1</v>
      </c>
      <c r="L21" s="279"/>
      <c r="M21" s="279"/>
      <c r="N21" s="117"/>
    </row>
    <row r="22" spans="1:14">
      <c r="A22" s="116"/>
      <c r="B22" s="287" t="s">
        <v>285</v>
      </c>
      <c r="C22" s="287"/>
      <c r="D22" s="287"/>
      <c r="E22" s="287"/>
      <c r="F22" s="287"/>
      <c r="G22" s="287"/>
      <c r="H22" s="287"/>
      <c r="I22" s="287"/>
      <c r="J22" s="287"/>
      <c r="K22" s="279">
        <v>0</v>
      </c>
      <c r="L22" s="279"/>
      <c r="M22" s="279"/>
      <c r="N22" s="117"/>
    </row>
    <row r="23" spans="1:14">
      <c r="A23" s="116"/>
      <c r="B23" s="287" t="s">
        <v>286</v>
      </c>
      <c r="C23" s="287"/>
      <c r="D23" s="287"/>
      <c r="E23" s="287"/>
      <c r="F23" s="287"/>
      <c r="G23" s="287"/>
      <c r="H23" s="287"/>
      <c r="I23" s="287"/>
      <c r="J23" s="287"/>
      <c r="K23" s="279">
        <f>SUM(K21:M22)</f>
        <v>22.1</v>
      </c>
      <c r="L23" s="279"/>
      <c r="M23" s="279"/>
      <c r="N23" s="117"/>
    </row>
    <row r="24" spans="1:14">
      <c r="A24" s="116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117"/>
    </row>
    <row r="25" spans="1:14">
      <c r="A25" s="116"/>
      <c r="B25" s="289" t="s">
        <v>287</v>
      </c>
      <c r="C25" s="289"/>
      <c r="D25" s="289"/>
      <c r="E25" s="289"/>
      <c r="F25" s="289"/>
      <c r="G25" s="289"/>
      <c r="H25" s="288" t="s">
        <v>270</v>
      </c>
      <c r="I25" s="288" t="s">
        <v>288</v>
      </c>
      <c r="J25" s="288" t="s">
        <v>289</v>
      </c>
      <c r="K25" s="288"/>
      <c r="L25" s="288" t="s">
        <v>290</v>
      </c>
      <c r="M25" s="288"/>
      <c r="N25" s="117"/>
    </row>
    <row r="26" spans="1:14">
      <c r="A26" s="116"/>
      <c r="B26" s="124" t="s">
        <v>274</v>
      </c>
      <c r="C26" s="289" t="s">
        <v>275</v>
      </c>
      <c r="D26" s="289"/>
      <c r="E26" s="289"/>
      <c r="F26" s="289"/>
      <c r="G26" s="289"/>
      <c r="H26" s="288"/>
      <c r="I26" s="288"/>
      <c r="J26" s="288"/>
      <c r="K26" s="288"/>
      <c r="L26" s="288"/>
      <c r="M26" s="288"/>
      <c r="N26" s="117"/>
    </row>
    <row r="27" spans="1:14">
      <c r="A27" s="116"/>
      <c r="B27" s="126">
        <v>139000</v>
      </c>
      <c r="C27" s="290" t="s">
        <v>305</v>
      </c>
      <c r="D27" s="290"/>
      <c r="E27" s="290"/>
      <c r="F27" s="290"/>
      <c r="G27" s="290"/>
      <c r="H27" s="220">
        <v>6.3299999999999995E-2</v>
      </c>
      <c r="I27" s="124" t="s">
        <v>306</v>
      </c>
      <c r="J27" s="295">
        <v>41.64</v>
      </c>
      <c r="K27" s="296"/>
      <c r="L27" s="279">
        <f>J27*H27</f>
        <v>2.64</v>
      </c>
      <c r="M27" s="279"/>
      <c r="N27" s="117"/>
    </row>
    <row r="28" spans="1:14">
      <c r="A28" s="116"/>
      <c r="B28" s="126" t="s">
        <v>318</v>
      </c>
      <c r="C28" s="290" t="s">
        <v>319</v>
      </c>
      <c r="D28" s="290"/>
      <c r="E28" s="290"/>
      <c r="F28" s="290"/>
      <c r="G28" s="290"/>
      <c r="H28" s="217">
        <v>11</v>
      </c>
      <c r="I28" s="126" t="s">
        <v>288</v>
      </c>
      <c r="J28" s="280">
        <v>8.3800000000000008</v>
      </c>
      <c r="K28" s="280"/>
      <c r="L28" s="279">
        <f t="shared" ref="L28:L31" si="0">J28*H28</f>
        <v>92.18</v>
      </c>
      <c r="M28" s="279"/>
      <c r="N28" s="117"/>
    </row>
    <row r="29" spans="1:14">
      <c r="A29" s="116"/>
      <c r="B29" s="218"/>
      <c r="C29" s="290"/>
      <c r="D29" s="290"/>
      <c r="E29" s="290"/>
      <c r="F29" s="290"/>
      <c r="G29" s="290"/>
      <c r="H29" s="217"/>
      <c r="I29" s="219"/>
      <c r="J29" s="280"/>
      <c r="K29" s="280"/>
      <c r="L29" s="279">
        <f t="shared" si="0"/>
        <v>0</v>
      </c>
      <c r="M29" s="279"/>
      <c r="N29" s="117"/>
    </row>
    <row r="30" spans="1:14">
      <c r="A30" s="116"/>
      <c r="B30" s="126"/>
      <c r="C30" s="314"/>
      <c r="D30" s="314"/>
      <c r="E30" s="314"/>
      <c r="F30" s="314"/>
      <c r="G30" s="314"/>
      <c r="H30" s="120"/>
      <c r="I30" s="119"/>
      <c r="J30" s="291"/>
      <c r="K30" s="292"/>
      <c r="L30" s="279">
        <f t="shared" si="0"/>
        <v>0</v>
      </c>
      <c r="M30" s="279"/>
      <c r="N30" s="117"/>
    </row>
    <row r="31" spans="1:14">
      <c r="A31" s="116"/>
      <c r="B31" s="119"/>
      <c r="C31" s="314"/>
      <c r="D31" s="314"/>
      <c r="E31" s="314"/>
      <c r="F31" s="314"/>
      <c r="G31" s="314"/>
      <c r="H31" s="120"/>
      <c r="I31" s="119"/>
      <c r="J31" s="302"/>
      <c r="K31" s="302"/>
      <c r="L31" s="279">
        <f t="shared" si="0"/>
        <v>0</v>
      </c>
      <c r="M31" s="279"/>
      <c r="N31" s="117"/>
    </row>
    <row r="32" spans="1:14">
      <c r="A32" s="116"/>
      <c r="B32" s="284" t="s">
        <v>291</v>
      </c>
      <c r="C32" s="284"/>
      <c r="D32" s="284"/>
      <c r="E32" s="284"/>
      <c r="F32" s="284"/>
      <c r="G32" s="284"/>
      <c r="H32" s="284"/>
      <c r="I32" s="284"/>
      <c r="J32" s="284"/>
      <c r="K32" s="285">
        <f>SUM(L27:M31)</f>
        <v>94.82</v>
      </c>
      <c r="L32" s="285"/>
      <c r="M32" s="285"/>
      <c r="N32" s="117"/>
    </row>
    <row r="33" spans="1:14">
      <c r="A33" s="11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117"/>
    </row>
    <row r="34" spans="1:14" ht="15.75">
      <c r="A34" s="116"/>
      <c r="B34" s="303" t="s">
        <v>292</v>
      </c>
      <c r="C34" s="303"/>
      <c r="D34" s="303"/>
      <c r="E34" s="303"/>
      <c r="F34" s="303"/>
      <c r="G34" s="303"/>
      <c r="H34" s="303"/>
      <c r="I34" s="303"/>
      <c r="J34" s="304">
        <f>SUM(K32,K23,K13)</f>
        <v>120.66</v>
      </c>
      <c r="K34" s="304"/>
      <c r="L34" s="304"/>
      <c r="M34" s="304"/>
      <c r="N34" s="117"/>
    </row>
    <row r="35" spans="1:14">
      <c r="A35" s="116"/>
      <c r="B35" s="299" t="str">
        <f>[5]Base!B34</f>
        <v>Observações: Elaborado de acordo com as especificações DNER-ES-286  -  Os valores indicados acima não contém BDI.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117"/>
    </row>
    <row r="36" spans="1:14" ht="15.75" thickBot="1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30"/>
    </row>
  </sheetData>
  <mergeCells count="78">
    <mergeCell ref="B34:I34"/>
    <mergeCell ref="J34:M34"/>
    <mergeCell ref="B35:M35"/>
    <mergeCell ref="C31:G31"/>
    <mergeCell ref="J31:K31"/>
    <mergeCell ref="L31:M31"/>
    <mergeCell ref="B32:J32"/>
    <mergeCell ref="K32:M32"/>
    <mergeCell ref="B33:M33"/>
    <mergeCell ref="C29:G29"/>
    <mergeCell ref="J29:K29"/>
    <mergeCell ref="L29:M29"/>
    <mergeCell ref="C30:G30"/>
    <mergeCell ref="J30:K30"/>
    <mergeCell ref="L30:M30"/>
    <mergeCell ref="C27:G27"/>
    <mergeCell ref="J27:K27"/>
    <mergeCell ref="L27:M27"/>
    <mergeCell ref="C28:G28"/>
    <mergeCell ref="J28:K28"/>
    <mergeCell ref="L28:M28"/>
    <mergeCell ref="B24:M24"/>
    <mergeCell ref="B25:G25"/>
    <mergeCell ref="H25:H26"/>
    <mergeCell ref="I25:I26"/>
    <mergeCell ref="J25:K26"/>
    <mergeCell ref="L25:M26"/>
    <mergeCell ref="C26:G26"/>
    <mergeCell ref="B21:J21"/>
    <mergeCell ref="K21:M21"/>
    <mergeCell ref="B22:J22"/>
    <mergeCell ref="K22:M22"/>
    <mergeCell ref="B23:J23"/>
    <mergeCell ref="K23:M23"/>
    <mergeCell ref="C19:G19"/>
    <mergeCell ref="H19:I19"/>
    <mergeCell ref="J19:K19"/>
    <mergeCell ref="L19:M19"/>
    <mergeCell ref="C20:G20"/>
    <mergeCell ref="H20:I20"/>
    <mergeCell ref="J20:K20"/>
    <mergeCell ref="L20:M20"/>
    <mergeCell ref="C17:G17"/>
    <mergeCell ref="H17:I17"/>
    <mergeCell ref="J17:K17"/>
    <mergeCell ref="L17:M17"/>
    <mergeCell ref="C18:G18"/>
    <mergeCell ref="H18:I18"/>
    <mergeCell ref="J18:K18"/>
    <mergeCell ref="L18:M18"/>
    <mergeCell ref="B14:M14"/>
    <mergeCell ref="B15:G15"/>
    <mergeCell ref="H15:I16"/>
    <mergeCell ref="J15:K16"/>
    <mergeCell ref="L15:M16"/>
    <mergeCell ref="C16:G16"/>
    <mergeCell ref="K13:M13"/>
    <mergeCell ref="B6:M6"/>
    <mergeCell ref="B7:G7"/>
    <mergeCell ref="H7:H8"/>
    <mergeCell ref="I7:J7"/>
    <mergeCell ref="K7:L7"/>
    <mergeCell ref="M7:M8"/>
    <mergeCell ref="C8:G8"/>
    <mergeCell ref="C9:G9"/>
    <mergeCell ref="C10:G10"/>
    <mergeCell ref="C11:G11"/>
    <mergeCell ref="C12:G12"/>
    <mergeCell ref="B13:J13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showGridLines="0" workbookViewId="0">
      <selection activeCell="J34" sqref="J34:M34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4" ht="18.75">
      <c r="A2" s="116"/>
      <c r="B2" s="266"/>
      <c r="C2" s="266"/>
      <c r="D2" s="266"/>
      <c r="E2" s="266" t="str">
        <f>[6]Base!E2</f>
        <v>TERRA PROJETOS E CONSULTORIA LTDA. - EPP</v>
      </c>
      <c r="F2" s="266"/>
      <c r="G2" s="266"/>
      <c r="H2" s="266"/>
      <c r="I2" s="266"/>
      <c r="J2" s="267" t="str">
        <f>[6]Base!J2</f>
        <v>COMPOSIÇÃO DE CUSTO</v>
      </c>
      <c r="K2" s="267"/>
      <c r="L2" s="267"/>
      <c r="M2" s="267"/>
      <c r="N2" s="117"/>
    </row>
    <row r="3" spans="1:14">
      <c r="A3" s="116"/>
      <c r="B3" s="266"/>
      <c r="C3" s="266"/>
      <c r="D3" s="266"/>
      <c r="E3" s="266" t="str">
        <f>[6]Base!E3</f>
        <v>Fone: (48) 3466.3489  -  9637.8332 - 9979.0347</v>
      </c>
      <c r="F3" s="266"/>
      <c r="G3" s="266"/>
      <c r="H3" s="266"/>
      <c r="I3" s="266"/>
      <c r="J3" s="266" t="str">
        <f>[6]Base!J3</f>
        <v>Construção Rodoviária</v>
      </c>
      <c r="K3" s="266"/>
      <c r="L3" s="266"/>
      <c r="M3" s="266"/>
      <c r="N3" s="117"/>
    </row>
    <row r="4" spans="1:14">
      <c r="A4" s="116"/>
      <c r="B4" s="266"/>
      <c r="C4" s="266"/>
      <c r="D4" s="266"/>
      <c r="E4" s="266" t="str">
        <f>[6]Base!E4</f>
        <v>E-mail: adm@terraengenharia.eng.br</v>
      </c>
      <c r="F4" s="266"/>
      <c r="G4" s="266"/>
      <c r="H4" s="266"/>
      <c r="I4" s="266"/>
      <c r="J4" s="266" t="str">
        <f>[6]Base!J4</f>
        <v>Produção da Equipe 1 unidade</v>
      </c>
      <c r="K4" s="266"/>
      <c r="L4" s="266"/>
      <c r="M4" s="266"/>
      <c r="N4" s="117"/>
    </row>
    <row r="5" spans="1:14">
      <c r="A5" s="116"/>
      <c r="B5" s="266"/>
      <c r="C5" s="266"/>
      <c r="D5" s="266"/>
      <c r="E5" s="268" t="str">
        <f>[2]Base!E5</f>
        <v>Data: JUNHO/2019</v>
      </c>
      <c r="F5" s="269"/>
      <c r="G5" s="270"/>
      <c r="H5" s="268" t="str">
        <f>[2]Base!H5</f>
        <v>Referencias: DER (JANEIRO/2021) - SICRO (JANEIRO/2021) - SINAPI (MAIO/2021)</v>
      </c>
      <c r="I5" s="269"/>
      <c r="J5" s="269"/>
      <c r="K5" s="269"/>
      <c r="L5" s="269"/>
      <c r="M5" s="270"/>
      <c r="N5" s="117"/>
    </row>
    <row r="6" spans="1:14" ht="15.75">
      <c r="A6" s="116"/>
      <c r="B6" s="310" t="s">
        <v>320</v>
      </c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2"/>
      <c r="N6" s="117"/>
    </row>
    <row r="7" spans="1:14">
      <c r="A7" s="116"/>
      <c r="B7" s="274" t="s">
        <v>269</v>
      </c>
      <c r="C7" s="274"/>
      <c r="D7" s="274"/>
      <c r="E7" s="274"/>
      <c r="F7" s="274"/>
      <c r="G7" s="274"/>
      <c r="H7" s="274" t="s">
        <v>270</v>
      </c>
      <c r="I7" s="274" t="s">
        <v>271</v>
      </c>
      <c r="J7" s="274"/>
      <c r="K7" s="274" t="s">
        <v>272</v>
      </c>
      <c r="L7" s="274"/>
      <c r="M7" s="275" t="s">
        <v>273</v>
      </c>
      <c r="N7" s="117"/>
    </row>
    <row r="8" spans="1:14">
      <c r="A8" s="116"/>
      <c r="B8" s="118" t="s">
        <v>274</v>
      </c>
      <c r="C8" s="274" t="s">
        <v>275</v>
      </c>
      <c r="D8" s="274"/>
      <c r="E8" s="274"/>
      <c r="F8" s="274"/>
      <c r="G8" s="274"/>
      <c r="H8" s="274"/>
      <c r="I8" s="118" t="s">
        <v>276</v>
      </c>
      <c r="J8" s="118" t="s">
        <v>277</v>
      </c>
      <c r="K8" s="118" t="s">
        <v>276</v>
      </c>
      <c r="L8" s="118" t="s">
        <v>277</v>
      </c>
      <c r="M8" s="275"/>
      <c r="N8" s="117"/>
    </row>
    <row r="9" spans="1:14">
      <c r="A9" s="116"/>
      <c r="B9" s="118"/>
      <c r="C9" s="298"/>
      <c r="D9" s="298"/>
      <c r="E9" s="298"/>
      <c r="F9" s="298"/>
      <c r="G9" s="298"/>
      <c r="H9" s="122"/>
      <c r="I9" s="122"/>
      <c r="J9" s="122"/>
      <c r="K9" s="123"/>
      <c r="L9" s="123"/>
      <c r="M9" s="121">
        <f>K9*H9</f>
        <v>0</v>
      </c>
      <c r="N9" s="117"/>
    </row>
    <row r="10" spans="1:14">
      <c r="A10" s="116"/>
      <c r="B10" s="118"/>
      <c r="C10" s="297"/>
      <c r="D10" s="297"/>
      <c r="E10" s="297"/>
      <c r="F10" s="297"/>
      <c r="G10" s="297"/>
      <c r="H10" s="122"/>
      <c r="I10" s="122"/>
      <c r="J10" s="122"/>
      <c r="K10" s="123"/>
      <c r="L10" s="123"/>
      <c r="M10" s="123">
        <f>H9*L10</f>
        <v>0</v>
      </c>
      <c r="N10" s="117"/>
    </row>
    <row r="11" spans="1:14">
      <c r="A11" s="116"/>
      <c r="B11" s="118"/>
      <c r="C11" s="298"/>
      <c r="D11" s="298"/>
      <c r="E11" s="298"/>
      <c r="F11" s="298"/>
      <c r="G11" s="298"/>
      <c r="H11" s="122"/>
      <c r="I11" s="122"/>
      <c r="J11" s="122"/>
      <c r="K11" s="123"/>
      <c r="L11" s="123"/>
      <c r="M11" s="121">
        <f>K11*H11</f>
        <v>0</v>
      </c>
      <c r="N11" s="117"/>
    </row>
    <row r="12" spans="1:14">
      <c r="A12" s="116"/>
      <c r="B12" s="118"/>
      <c r="C12" s="297"/>
      <c r="D12" s="297"/>
      <c r="E12" s="297"/>
      <c r="F12" s="297"/>
      <c r="G12" s="297"/>
      <c r="H12" s="122"/>
      <c r="I12" s="122"/>
      <c r="J12" s="122"/>
      <c r="K12" s="123"/>
      <c r="L12" s="123"/>
      <c r="M12" s="123">
        <f>H11*L12</f>
        <v>0</v>
      </c>
      <c r="N12" s="117"/>
    </row>
    <row r="13" spans="1:14">
      <c r="A13" s="116"/>
      <c r="B13" s="284" t="s">
        <v>279</v>
      </c>
      <c r="C13" s="284"/>
      <c r="D13" s="284"/>
      <c r="E13" s="284"/>
      <c r="F13" s="284"/>
      <c r="G13" s="284"/>
      <c r="H13" s="284"/>
      <c r="I13" s="284"/>
      <c r="J13" s="284"/>
      <c r="K13" s="285">
        <f>SUM(M9:M12)</f>
        <v>0</v>
      </c>
      <c r="L13" s="285"/>
      <c r="M13" s="285"/>
      <c r="N13" s="117"/>
    </row>
    <row r="14" spans="1:14">
      <c r="A14" s="116"/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117"/>
    </row>
    <row r="15" spans="1:14">
      <c r="A15" s="116"/>
      <c r="B15" s="266" t="s">
        <v>280</v>
      </c>
      <c r="C15" s="266"/>
      <c r="D15" s="266"/>
      <c r="E15" s="266"/>
      <c r="F15" s="266"/>
      <c r="G15" s="266"/>
      <c r="H15" s="274" t="s">
        <v>270</v>
      </c>
      <c r="I15" s="274"/>
      <c r="J15" s="266" t="s">
        <v>281</v>
      </c>
      <c r="K15" s="266"/>
      <c r="L15" s="266" t="s">
        <v>273</v>
      </c>
      <c r="M15" s="266"/>
      <c r="N15" s="117"/>
    </row>
    <row r="16" spans="1:14">
      <c r="A16" s="116"/>
      <c r="B16" s="118" t="s">
        <v>274</v>
      </c>
      <c r="C16" s="274" t="s">
        <v>275</v>
      </c>
      <c r="D16" s="274"/>
      <c r="E16" s="274"/>
      <c r="F16" s="274"/>
      <c r="G16" s="274"/>
      <c r="H16" s="274"/>
      <c r="I16" s="274"/>
      <c r="J16" s="266"/>
      <c r="K16" s="266"/>
      <c r="L16" s="266"/>
      <c r="M16" s="266"/>
      <c r="N16" s="117"/>
    </row>
    <row r="17" spans="1:14">
      <c r="A17" s="116"/>
      <c r="B17" s="124">
        <v>200260</v>
      </c>
      <c r="C17" s="294" t="s">
        <v>300</v>
      </c>
      <c r="D17" s="294"/>
      <c r="E17" s="294"/>
      <c r="F17" s="294"/>
      <c r="G17" s="294"/>
      <c r="H17" s="305">
        <v>1</v>
      </c>
      <c r="I17" s="305"/>
      <c r="J17" s="279">
        <v>34.43</v>
      </c>
      <c r="K17" s="279"/>
      <c r="L17" s="279">
        <f>J17*H17</f>
        <v>34.43</v>
      </c>
      <c r="M17" s="279"/>
      <c r="N17" s="117"/>
    </row>
    <row r="18" spans="1:14">
      <c r="A18" s="116"/>
      <c r="B18" s="124">
        <v>200130</v>
      </c>
      <c r="C18" s="294" t="s">
        <v>282</v>
      </c>
      <c r="D18" s="294"/>
      <c r="E18" s="294"/>
      <c r="F18" s="294"/>
      <c r="G18" s="294"/>
      <c r="H18" s="305">
        <v>2</v>
      </c>
      <c r="I18" s="305"/>
      <c r="J18" s="279">
        <v>26.58</v>
      </c>
      <c r="K18" s="279"/>
      <c r="L18" s="279">
        <f>J18*H18</f>
        <v>53.16</v>
      </c>
      <c r="M18" s="279"/>
      <c r="N18" s="117"/>
    </row>
    <row r="19" spans="1:14">
      <c r="A19" s="116"/>
      <c r="B19" s="124"/>
      <c r="C19" s="294"/>
      <c r="D19" s="294"/>
      <c r="E19" s="294"/>
      <c r="F19" s="294"/>
      <c r="G19" s="294"/>
      <c r="H19" s="305"/>
      <c r="I19" s="305"/>
      <c r="J19" s="279"/>
      <c r="K19" s="279"/>
      <c r="L19" s="279"/>
      <c r="M19" s="279"/>
      <c r="N19" s="117"/>
    </row>
    <row r="20" spans="1:14">
      <c r="A20" s="116"/>
      <c r="B20" s="211"/>
      <c r="C20" s="294"/>
      <c r="D20" s="294"/>
      <c r="E20" s="294"/>
      <c r="F20" s="294"/>
      <c r="G20" s="294"/>
      <c r="H20" s="305"/>
      <c r="I20" s="305"/>
      <c r="J20" s="279"/>
      <c r="K20" s="279"/>
      <c r="L20" s="279"/>
      <c r="M20" s="279"/>
      <c r="N20" s="117"/>
    </row>
    <row r="21" spans="1:14">
      <c r="A21" s="116"/>
      <c r="B21" s="287" t="s">
        <v>284</v>
      </c>
      <c r="C21" s="287"/>
      <c r="D21" s="287"/>
      <c r="E21" s="287"/>
      <c r="F21" s="287"/>
      <c r="G21" s="287"/>
      <c r="H21" s="287"/>
      <c r="I21" s="287"/>
      <c r="J21" s="287"/>
      <c r="K21" s="279">
        <f>SUM(L17:M20)</f>
        <v>87.59</v>
      </c>
      <c r="L21" s="279"/>
      <c r="M21" s="279"/>
      <c r="N21" s="117"/>
    </row>
    <row r="22" spans="1:14">
      <c r="A22" s="116"/>
      <c r="B22" s="287" t="s">
        <v>321</v>
      </c>
      <c r="C22" s="287"/>
      <c r="D22" s="287"/>
      <c r="E22" s="287"/>
      <c r="F22" s="287"/>
      <c r="G22" s="287"/>
      <c r="H22" s="287"/>
      <c r="I22" s="287"/>
      <c r="J22" s="287"/>
      <c r="K22" s="279">
        <f>K21*0.0551</f>
        <v>4.83</v>
      </c>
      <c r="L22" s="279"/>
      <c r="M22" s="279"/>
      <c r="N22" s="117"/>
    </row>
    <row r="23" spans="1:14">
      <c r="A23" s="116"/>
      <c r="B23" s="287" t="s">
        <v>286</v>
      </c>
      <c r="C23" s="287"/>
      <c r="D23" s="287"/>
      <c r="E23" s="287"/>
      <c r="F23" s="287"/>
      <c r="G23" s="287"/>
      <c r="H23" s="287"/>
      <c r="I23" s="287"/>
      <c r="J23" s="287"/>
      <c r="K23" s="279">
        <f>SUM(K21:M22)</f>
        <v>92.42</v>
      </c>
      <c r="L23" s="279"/>
      <c r="M23" s="279"/>
      <c r="N23" s="117"/>
    </row>
    <row r="24" spans="1:14">
      <c r="A24" s="116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117"/>
    </row>
    <row r="25" spans="1:14">
      <c r="A25" s="116"/>
      <c r="B25" s="289" t="s">
        <v>287</v>
      </c>
      <c r="C25" s="289"/>
      <c r="D25" s="289"/>
      <c r="E25" s="289"/>
      <c r="F25" s="289"/>
      <c r="G25" s="289"/>
      <c r="H25" s="288" t="s">
        <v>270</v>
      </c>
      <c r="I25" s="288" t="s">
        <v>288</v>
      </c>
      <c r="J25" s="288" t="s">
        <v>289</v>
      </c>
      <c r="K25" s="288"/>
      <c r="L25" s="288" t="s">
        <v>290</v>
      </c>
      <c r="M25" s="288"/>
      <c r="N25" s="117"/>
    </row>
    <row r="26" spans="1:14">
      <c r="A26" s="116"/>
      <c r="B26" s="124" t="s">
        <v>274</v>
      </c>
      <c r="C26" s="289" t="s">
        <v>275</v>
      </c>
      <c r="D26" s="289"/>
      <c r="E26" s="289"/>
      <c r="F26" s="289"/>
      <c r="G26" s="289"/>
      <c r="H26" s="288"/>
      <c r="I26" s="288"/>
      <c r="J26" s="288"/>
      <c r="K26" s="288"/>
      <c r="L26" s="288"/>
      <c r="M26" s="288"/>
      <c r="N26" s="117"/>
    </row>
    <row r="27" spans="1:14">
      <c r="A27" s="116"/>
      <c r="B27" s="124">
        <v>155140</v>
      </c>
      <c r="C27" s="294" t="s">
        <v>295</v>
      </c>
      <c r="D27" s="294"/>
      <c r="E27" s="294"/>
      <c r="F27" s="294"/>
      <c r="G27" s="294"/>
      <c r="H27" s="126">
        <v>9.9499999999999993</v>
      </c>
      <c r="I27" s="126" t="s">
        <v>296</v>
      </c>
      <c r="J27" s="279">
        <v>9.9</v>
      </c>
      <c r="K27" s="279"/>
      <c r="L27" s="279">
        <f>J27*H27</f>
        <v>98.51</v>
      </c>
      <c r="M27" s="279"/>
      <c r="N27" s="117"/>
    </row>
    <row r="28" spans="1:14">
      <c r="A28" s="116"/>
      <c r="B28" s="126">
        <v>155380</v>
      </c>
      <c r="C28" s="290" t="s">
        <v>322</v>
      </c>
      <c r="D28" s="290"/>
      <c r="E28" s="290"/>
      <c r="F28" s="290"/>
      <c r="G28" s="290"/>
      <c r="H28" s="126">
        <v>16.809999999999999</v>
      </c>
      <c r="I28" s="126" t="s">
        <v>296</v>
      </c>
      <c r="J28" s="280">
        <v>8.98</v>
      </c>
      <c r="K28" s="280"/>
      <c r="L28" s="279">
        <f t="shared" ref="L28:L31" si="0">J28*H28</f>
        <v>150.94999999999999</v>
      </c>
      <c r="M28" s="279"/>
      <c r="N28" s="117"/>
    </row>
    <row r="29" spans="1:14">
      <c r="A29" s="116"/>
      <c r="B29" s="218"/>
      <c r="C29" s="290"/>
      <c r="D29" s="290"/>
      <c r="E29" s="290"/>
      <c r="F29" s="290"/>
      <c r="G29" s="290"/>
      <c r="H29" s="217"/>
      <c r="I29" s="126"/>
      <c r="J29" s="280"/>
      <c r="K29" s="280"/>
      <c r="L29" s="279">
        <f t="shared" si="0"/>
        <v>0</v>
      </c>
      <c r="M29" s="279"/>
      <c r="N29" s="117"/>
    </row>
    <row r="30" spans="1:14">
      <c r="A30" s="116"/>
      <c r="B30" s="119"/>
      <c r="C30" s="314"/>
      <c r="D30" s="314"/>
      <c r="E30" s="314"/>
      <c r="F30" s="314"/>
      <c r="G30" s="314"/>
      <c r="H30" s="120"/>
      <c r="I30" s="119"/>
      <c r="J30" s="302"/>
      <c r="K30" s="302"/>
      <c r="L30" s="279">
        <f t="shared" si="0"/>
        <v>0</v>
      </c>
      <c r="M30" s="279"/>
      <c r="N30" s="117"/>
    </row>
    <row r="31" spans="1:14">
      <c r="A31" s="116"/>
      <c r="B31" s="119"/>
      <c r="C31" s="314"/>
      <c r="D31" s="314"/>
      <c r="E31" s="314"/>
      <c r="F31" s="314"/>
      <c r="G31" s="314"/>
      <c r="H31" s="120"/>
      <c r="I31" s="119"/>
      <c r="J31" s="302"/>
      <c r="K31" s="302"/>
      <c r="L31" s="279">
        <f t="shared" si="0"/>
        <v>0</v>
      </c>
      <c r="M31" s="279"/>
      <c r="N31" s="117"/>
    </row>
    <row r="32" spans="1:14">
      <c r="A32" s="116"/>
      <c r="B32" s="284" t="s">
        <v>291</v>
      </c>
      <c r="C32" s="284"/>
      <c r="D32" s="284"/>
      <c r="E32" s="284"/>
      <c r="F32" s="284"/>
      <c r="G32" s="284"/>
      <c r="H32" s="284"/>
      <c r="I32" s="284"/>
      <c r="J32" s="284"/>
      <c r="K32" s="285">
        <f>SUM(L27:M31)</f>
        <v>249.46</v>
      </c>
      <c r="L32" s="285"/>
      <c r="M32" s="285"/>
      <c r="N32" s="117"/>
    </row>
    <row r="33" spans="1:14">
      <c r="A33" s="11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117"/>
    </row>
    <row r="34" spans="1:14" ht="15.75">
      <c r="A34" s="116"/>
      <c r="B34" s="303" t="s">
        <v>292</v>
      </c>
      <c r="C34" s="303"/>
      <c r="D34" s="303"/>
      <c r="E34" s="303"/>
      <c r="F34" s="303"/>
      <c r="G34" s="303"/>
      <c r="H34" s="303"/>
      <c r="I34" s="303"/>
      <c r="J34" s="304">
        <f>SUM(K32,K23,K13)</f>
        <v>341.88</v>
      </c>
      <c r="K34" s="304"/>
      <c r="L34" s="304"/>
      <c r="M34" s="304"/>
      <c r="N34" s="117"/>
    </row>
    <row r="35" spans="1:14">
      <c r="A35" s="116"/>
      <c r="B35" s="299" t="str">
        <f>[6]Base!B34</f>
        <v>Observações: Elaborado de acordo com as especificações DNER-ES-286  -  Os valores indicados acima não contém BDI.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117"/>
    </row>
    <row r="36" spans="1:14" ht="15.75" thickBot="1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30"/>
    </row>
  </sheetData>
  <mergeCells count="78">
    <mergeCell ref="B34:I34"/>
    <mergeCell ref="J34:M34"/>
    <mergeCell ref="B35:M35"/>
    <mergeCell ref="C31:G31"/>
    <mergeCell ref="J31:K31"/>
    <mergeCell ref="L31:M31"/>
    <mergeCell ref="B32:J32"/>
    <mergeCell ref="K32:M32"/>
    <mergeCell ref="B33:M33"/>
    <mergeCell ref="C29:G29"/>
    <mergeCell ref="J29:K29"/>
    <mergeCell ref="L29:M29"/>
    <mergeCell ref="C30:G30"/>
    <mergeCell ref="J30:K30"/>
    <mergeCell ref="L30:M30"/>
    <mergeCell ref="C27:G27"/>
    <mergeCell ref="J27:K27"/>
    <mergeCell ref="L27:M27"/>
    <mergeCell ref="C28:G28"/>
    <mergeCell ref="J28:K28"/>
    <mergeCell ref="L28:M28"/>
    <mergeCell ref="B24:M24"/>
    <mergeCell ref="B25:G25"/>
    <mergeCell ref="H25:H26"/>
    <mergeCell ref="I25:I26"/>
    <mergeCell ref="J25:K26"/>
    <mergeCell ref="L25:M26"/>
    <mergeCell ref="C26:G26"/>
    <mergeCell ref="B21:J21"/>
    <mergeCell ref="K21:M21"/>
    <mergeCell ref="B22:J22"/>
    <mergeCell ref="K22:M22"/>
    <mergeCell ref="B23:J23"/>
    <mergeCell ref="K23:M23"/>
    <mergeCell ref="C19:G19"/>
    <mergeCell ref="H19:I19"/>
    <mergeCell ref="J19:K19"/>
    <mergeCell ref="L19:M19"/>
    <mergeCell ref="C20:G20"/>
    <mergeCell ref="H20:I20"/>
    <mergeCell ref="J20:K20"/>
    <mergeCell ref="L20:M20"/>
    <mergeCell ref="C17:G17"/>
    <mergeCell ref="H17:I17"/>
    <mergeCell ref="J17:K17"/>
    <mergeCell ref="L17:M17"/>
    <mergeCell ref="C18:G18"/>
    <mergeCell ref="H18:I18"/>
    <mergeCell ref="J18:K18"/>
    <mergeCell ref="L18:M18"/>
    <mergeCell ref="B14:M14"/>
    <mergeCell ref="B15:G15"/>
    <mergeCell ref="H15:I16"/>
    <mergeCell ref="J15:K16"/>
    <mergeCell ref="L15:M16"/>
    <mergeCell ref="C16:G16"/>
    <mergeCell ref="K13:M13"/>
    <mergeCell ref="B6:M6"/>
    <mergeCell ref="B7:G7"/>
    <mergeCell ref="H7:H8"/>
    <mergeCell ref="I7:J7"/>
    <mergeCell ref="K7:L7"/>
    <mergeCell ref="M7:M8"/>
    <mergeCell ref="C8:G8"/>
    <mergeCell ref="C9:G9"/>
    <mergeCell ref="C10:G10"/>
    <mergeCell ref="C11:G11"/>
    <mergeCell ref="C12:G12"/>
    <mergeCell ref="B13:J13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Schneider</dc:creator>
  <cp:keywords/>
  <dc:description/>
  <cp:lastModifiedBy/>
  <cp:revision/>
  <dcterms:created xsi:type="dcterms:W3CDTF">2020-02-03T13:13:42Z</dcterms:created>
  <dcterms:modified xsi:type="dcterms:W3CDTF">2022-01-13T14:56:36Z</dcterms:modified>
  <cp:category/>
  <cp:contentStatus/>
</cp:coreProperties>
</file>