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Q:\2021\_TOMADA DE PREÇOS\TP 10_2021 - READEQUAÇÃO LOCALIDADE POÇO FRIO\"/>
    </mc:Choice>
  </mc:AlternateContent>
  <xr:revisionPtr revIDLastSave="0" documentId="8_{6CD57429-8C2A-43ED-82B0-98A2BA7B4CBF}" xr6:coauthVersionLast="45" xr6:coauthVersionMax="45" xr10:uidLastSave="{00000000-0000-0000-0000-000000000000}"/>
  <bookViews>
    <workbookView xWindow="-120" yWindow="-120" windowWidth="24240" windowHeight="13140" xr2:uid="{00000000-000D-0000-FFFF-FFFF00000000}"/>
  </bookViews>
  <sheets>
    <sheet name="OB_TOTAL" sheetId="2" r:id="rId1"/>
    <sheet name="CRONOGRAMA PROPOSTO" sheetId="3" r:id="rId2"/>
    <sheet name="BDI" sheetId="8" r:id="rId3"/>
  </sheets>
  <externalReferences>
    <externalReference r:id="rId4"/>
    <externalReference r:id="rId5"/>
    <externalReference r:id="rId6"/>
  </externalReferences>
  <definedNames>
    <definedName name="_DER2006">#REF!</definedName>
    <definedName name="_DER2007">#REF!</definedName>
    <definedName name="_Fill" localSheetId="0" hidden="1">#REF!</definedName>
    <definedName name="_Fill" hidden="1">#REF!</definedName>
    <definedName name="_xlnm._FilterDatabase" localSheetId="2" hidden="1">BDI!$I$11:$I$132</definedName>
    <definedName name="_xlnm._FilterDatabase" localSheetId="1" hidden="1">'CRONOGRAMA PROPOSTO'!$B$31:$N$94</definedName>
    <definedName name="_xlnm._FilterDatabase" localSheetId="0" hidden="1">OB_TOTAL!$15:$41</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ACOMPANHAMENTO" hidden="1">IF(VALUE([1]MENU!$O$4)=2,"BM","PLE")</definedName>
    <definedName name="ademir" hidden="1">{#N/A,#N/A,FALSE,"Cronograma";#N/A,#N/A,FALSE,"Cronogr. 2"}</definedName>
    <definedName name="_xlnm.Print_Area" localSheetId="2">BDI!$J$1:$S$52</definedName>
    <definedName name="_xlnm.Print_Area" localSheetId="1">'CRONOGRAMA PROPOSTO'!$A$1:$P$27</definedName>
    <definedName name="_xlnm.Print_Area" localSheetId="0">OB_TOTAL!$A$1:$R$49</definedName>
    <definedName name="as" hidden="1">#REF!</definedName>
    <definedName name="AUTOEVENTO" hidden="1">[1]CÁLCULO!$A$12</definedName>
    <definedName name="BDI.Filtro" hidden="1">BDI!$I$11:$I$132</definedName>
    <definedName name="BDI.Opcao" hidden="1">[1]DADOS!$F$18</definedName>
    <definedName name="BDI.TipoObra" hidden="1">BDI!$A$138:$A$146</definedName>
    <definedName name="BM.AFAcumulado" hidden="1">[1]BM!$R1</definedName>
    <definedName name="BM.AFAnterior" hidden="1">[1]BM!$Q1</definedName>
    <definedName name="BM.MaxMed" hidden="1">IF(RegimeExecucao="Global",1,[1]BM!$G1)</definedName>
    <definedName name="BM.MEDAcumulado" hidden="1">IF(COUNTIF([1]BM!$AB$13:$AM$13,BM.medicao)&gt;0,SUM(OFFSET([1]BM!$AB1,0,0,1,MATCH(BM.medicao,[1]BM!$AB$13:$AM$13,0))),0)</definedName>
    <definedName name="BM.MEDAnterior" hidden="1">IF(COUNTIF([1]BM!$AB$13:$AM$13,BM.medicao-1)&gt;0,SUM(OFFSET([1]BM!$AB1,0,0,1,MATCH(BM.medicao-1,[1]BM!$AB$13:$AM$13,0))),0)</definedName>
    <definedName name="BM.medicao" hidden="1">OFFSET([1]BM!$O$7,1,0)</definedName>
    <definedName name="BM.MinMed" hidden="1">IF(RegimeExecucao="Global",-1,-[1]BM!$G1)</definedName>
    <definedName name="bosta" hidden="1">{#N/A,#N/A,FALSE,"Cronograma";#N/A,#N/A,FALSE,"Cronogr. 2"}</definedName>
    <definedName name="CA´L" hidden="1">{#N/A,#N/A,FALSE,"Cronograma";#N/A,#N/A,FALSE,"Cronogr. 2"}</definedName>
    <definedName name="CAIXA.Modo" hidden="1">[1]BM!$A$3</definedName>
    <definedName name="CÁLCULO.NúmeroDeEventos" hidden="1">IF(AUTOEVENTO&lt;&gt;"manual",MAX([1]CÁLCULO!$M$15:$M$40),MAX(OFFSET([1]EVENTOS!$C$14:$C$29,1,0)))</definedName>
    <definedName name="CÁLCULO.NúmeroDeFrentes" hidden="1">COLUMN([1]CÁLCULO!$AA$15)-COLUMN([1]CÁLCULO!$Q$15)</definedName>
    <definedName name="CÁLCULO.TotalAdmLocal" hidden="1">IF(AUTOEVENTO="manual",SUMIF([1]CÁLCULO!$M$15:$M$40,1,[1]ORÇAMENTO!$X$15:$X$40),0)</definedName>
    <definedName name="Comp.export">#REF!</definedName>
    <definedName name="CONCATENAR">CONCATENATE([2]Banco!$B1," ",[2]Banco!$C1)</definedName>
    <definedName name="concorrentes" hidden="1">{#N/A,#N/A,FALSE,"Cronograma";#N/A,#N/A,FALSE,"Cronogr. 2"}</definedName>
    <definedName name="CRONO.LinhasNecessarias" hidden="1">COUNTIF([1]QCI!$B$13:$B$24,"Manual")+COUNTIF([1]QCI!$B$13:$B$24,"SemiAuto")+COUNT(ORÇAMENTO.ListaCrono)</definedName>
    <definedName name="CRONO.MaxParc" hidden="1">[1]CRONO!$G65536+[1]CRONO!A1</definedName>
    <definedName name="CRONO.NivelExibicao" hidden="1">[1]CRONO!$G$10</definedName>
    <definedName name="CRONOPLE.ValorDoEvento" hidden="1">SUMIF([1]CÁLCULO!$M$15:$M$40,[1]CRONOPLE!$B1,OFFSET([1]CÁLCULO!$AA$15:$AA$40,0,[1]CRONOPLE!A$12))</definedName>
    <definedName name="d">[3]proposta!#REF!</definedName>
    <definedName name="DESONERACAO" hidden="1">IF(OR(Import.Desoneracao="DESONERADO",Import.Desoneracao="SIM"),"SIM","NÃO")</definedName>
    <definedName name="EMPRESAS">OFFSET([2]Cotações!$B$25,1,0):OFFSET([2]Cotações!$H$41,-1,0)</definedName>
    <definedName name="EVENTOS.Lista" hidden="1">[1]EVENTOS!$C$15:OFFSET([1]EVENTOS!$C$29,-1,0)</definedName>
    <definedName name="EVENTOS.ListaValidacao" hidden="1">[1]EVENTOS!$B$15:OFFSET([1]EVENTOS!$B$29,-1,0)</definedName>
    <definedName name="Excel_BuiltIn_Database" hidden="1">TEXT(Import.DataBase,"mm-aaaa")</definedName>
    <definedName name="FiltroComp">#REF!</definedName>
    <definedName name="Import.Apelido" hidden="1">[1]DADOS!$F$16</definedName>
    <definedName name="Import.BDI.Det1" hidden="1">BDI!$S$21:$S$26</definedName>
    <definedName name="Import.BDI.Det2" hidden="1">BDI!$S$61:$S$66</definedName>
    <definedName name="Import.BDI.Det3" hidden="1">BDI!$S$101:$S$106</definedName>
    <definedName name="Import.BDI.ISS" hidden="1">BDI!$R$10:$S$11</definedName>
    <definedName name="Import.BDI.Obs1" hidden="1">BDI!$J$43</definedName>
    <definedName name="Import.BDI.Obs2" hidden="1">BDI!$J$83</definedName>
    <definedName name="Import.BDI.Obs3" hidden="1">BDI!$J$123</definedName>
    <definedName name="Import.BDI.Tipo1" hidden="1">BDI!$J$17</definedName>
    <definedName name="Import.BDI.Tipo2" hidden="1">BDI!$J$57</definedName>
    <definedName name="Import.BDI.Tipo3" hidden="1">BDI!$J$97</definedName>
    <definedName name="Import.BMAFAcumulado" hidden="1">OFFSET([1]BM!$R$15,1,0):OFFSET([1]BM!$R$40,-1,0)</definedName>
    <definedName name="Import.CNPJ" hidden="1">[1]DADOS!$F$38</definedName>
    <definedName name="Import.Código" hidden="1">OFFSET([1]ORÇAMENTO!$Q$15,1,0):OFFSET([1]ORÇAMENTO!$Q$40,-1,0)</definedName>
    <definedName name="Import.Contrapartida" hidden="1">[1]DADOS!$F$10</definedName>
    <definedName name="Import.CPMaxPerc" hidden="1">[1]DADOS!$F$13</definedName>
    <definedName name="Import.CPMinAbsoluta" hidden="1">[1]DADOS!$F$12</definedName>
    <definedName name="Import.CPMinPerc" hidden="1">[1]DADOS!$F$11</definedName>
    <definedName name="Import.CR" hidden="1">[1]DADOS!$F$7</definedName>
    <definedName name="Import.CRONOPLE" hidden="1">OFFSET([1]CRONOPLE!$F$15,1,1):OFFSET([1]CRONOPLE!$AF$29,-1,-1)</definedName>
    <definedName name="Import.CTEF" hidden="1">[1]DADOS!$F$36</definedName>
    <definedName name="Import.CustoUnitário" hidden="1">OFFSET([1]ORÇAMENTO!$U$15,1,0):OFFSET([1]ORÇAMENTO!$U$40,-1,0)</definedName>
    <definedName name="Import.DataBase" hidden="1">OFFSET([1]DADOS!$G$19,0,-1)</definedName>
    <definedName name="Import.DataBaseLicit" hidden="1">OFFSET([1]DADOS!$G$40,0,-1)</definedName>
    <definedName name="Import.DataInicioObra" hidden="1">[1]DADOS!$F$46</definedName>
    <definedName name="Import.DescLote" hidden="1">[1]DADOS!$F$17</definedName>
    <definedName name="Import.Descrição" hidden="1">OFFSET([1]ORÇAMENTO!$R$15,1,0):OFFSET([1]ORÇAMENTO!$R$40,-1,0)</definedName>
    <definedName name="Import.Desoneracao" hidden="1">OFFSET([1]DADOS!$G$18,0,-1)</definedName>
    <definedName name="Import.empresa" hidden="1">[1]DADOS!$F$37</definedName>
    <definedName name="Import.Eventos.Nomes" hidden="1">OFFSET([1]EVENTOS!$D$15,1,0):OFFSET([1]EVENTOS!$D$29,-1,0)</definedName>
    <definedName name="Import.Fonte" hidden="1">OFFSET([1]ORÇAMENTO!$P$15,1,0):OFFSET([1]ORÇAMENTO!$P$40,-1,0)</definedName>
    <definedName name="Import.FrenteDeObra" hidden="1">[1]CÁLCULO!$Q$12:OFFSET([1]CÁLCULO!$AA$12,0,-1)</definedName>
    <definedName name="Import.Município" hidden="1">[1]DADOS!$F$6</definedName>
    <definedName name="Import.Nível" hidden="1">OFFSET([1]ORÇAMENTO!$M$15,1,0):OFFSET([1]ORÇAMENTO!$M$40,-1,0)</definedName>
    <definedName name="Import.OpcaoBDI" hidden="1">OFFSET([1]ORÇAMENTO!$V$15,1,0):OFFSET([1]ORÇAMENTO!$V$40,-1,0)</definedName>
    <definedName name="Import.ORÇAMENTO.DivRecurso" hidden="1">OFFSET([1]ORÇAMENTO!$Y$15,1,0):OFFSET([1]ORÇAMENTO!$Y$40,-1,0)</definedName>
    <definedName name="Import.PLE" hidden="1">OFFSET([1]PLE!$G$15,1,1):OFFSET([1]PLE!$AG$29,-1,-1)</definedName>
    <definedName name="Import.PLQ" hidden="1">OFFSET([1]CÁLCULO!$P$15,1,1):OFFSET([1]CÁLCULO!$AA$40,-1,-1)</definedName>
    <definedName name="Import.PLQ.MemCalc" hidden="1">OFFSET([1]CÁLCULO!$I$15,1,0):OFFSET([1]CÁLCULO!$I$40,-1,0)</definedName>
    <definedName name="Import.Proponente" hidden="1">[1]DADOS!$F$5</definedName>
    <definedName name="Import.QCI.Divisao" hidden="1">OFFSET([1]QCI!$V$13,1,0):OFFSET([1]QCI!$V$24,-1,0)</definedName>
    <definedName name="Import.QCI.ItemInv" hidden="1">OFFSET([1]QCI!$E$13,1,0):OFFSET([1]QCI!$E$24,-1,0)</definedName>
    <definedName name="Import.QCI.Qtde" hidden="1">OFFSET([1]QCI!$I$13,1,0):OFFSET([1]QCI!$I$24,-1,0)</definedName>
    <definedName name="Import.QCI.Situacao" hidden="1">OFFSET([1]QCI!$H$13,1,0):OFFSET([1]QCI!$H$24,-1,0)</definedName>
    <definedName name="Import.QCI.SubItemInv" hidden="1">OFFSET([1]QCI!$F$13,1,0):OFFSET([1]QCI!$F$24,-1,0)</definedName>
    <definedName name="Import.QCICP" hidden="1">OFFSET([1]QCI!$W$13,1,0):OFFSET([1]QCI!$W$24,-1,0)</definedName>
    <definedName name="Import.QCIDesc" hidden="1">OFFSET([1]QCI!$R$13,1,0):OFFSET([1]QCI!$R$24,-1,0)</definedName>
    <definedName name="Import.QCIInv" hidden="1">OFFSET([1]QCI!$U$13,1,0):OFFSET([1]QCI!$U$24,-1,0)</definedName>
    <definedName name="Import.QCILote" hidden="1">OFFSET([1]QCI!$T$13,1,0):OFFSET([1]QCI!$T$24,-1,0)</definedName>
    <definedName name="Import.QCIOutros" hidden="1">OFFSET([1]QCI!$X$13,1,0):OFFSET([1]QCI!$X$24,-1,0)</definedName>
    <definedName name="Import.Quantidade" hidden="1">OFFSET([1]ORÇAMENTO!$AJ$15,1,0):OFFSET([1]ORÇAMENTO!$AJ$40,-1,0)</definedName>
    <definedName name="import.recurso" hidden="1">[1]DADOS!$F$4</definedName>
    <definedName name="Import.RegimeExecução" hidden="1">OFFSET([1]DADOS!$G$39,0,-1)</definedName>
    <definedName name="Import.Repasse" hidden="1">[1]DADOS!$F$9</definedName>
    <definedName name="Import.RespFiscalização" hidden="1">[1]DADOS!$F$50:$F$53</definedName>
    <definedName name="Import.RespOrçamento" hidden="1">[1]DADOS!$F$22:$F$24</definedName>
    <definedName name="Import.SICONV" hidden="1">[1]DADOS!$F$8</definedName>
    <definedName name="Import.Unidade" hidden="1">OFFSET([1]ORÇAMENTO!$S$15,1,0):OFFSET([1]ORÇAMENTO!$S$40,-1,0)</definedName>
    <definedName name="Import.UnitarioLicitado" hidden="1">OFFSET([1]ORÇAMENTO!$AL$15,1,0):OFFSET([1]ORÇAMENTO!$AL$40,-1,0)</definedName>
    <definedName name="INDICES">OFFSET([2]Cotações!$B$20,1,0):OFFSET([2]Cotações!$I$24,-1,0)</definedName>
    <definedName name="MENU.CRONO" hidden="1">OFFSET([1]CRONO!$T$11,1,0)</definedName>
    <definedName name="NCOMPOSICOES">23</definedName>
    <definedName name="NCOTACOES">1</definedName>
    <definedName name="NEMPRESAS">15</definedName>
    <definedName name="NINDICES">3</definedName>
    <definedName name="NRELATORIOS">COUNTA([2]Relatórios!$A$1:$A$65536)-2</definedName>
    <definedName name="NumerEmpresa">15</definedName>
    <definedName name="NumerIndice">3</definedName>
    <definedName name="Objeto" hidden="1">[1]MENU!$J$1</definedName>
    <definedName name="ORÇAMENTO.BancoRef" hidden="1">[1]ORÇAMENTO!$F$8</definedName>
    <definedName name="ORÇAMENTO.CodBarra" hidden="1">IF(ORÇAMENTO.Fonte="Sinapi",SUBSTITUTE(SUBSTITUTE(ORÇAMENTO.Codigo,"/00","/"),"/0","/"),ORÇAMENTO.Codigo)</definedName>
    <definedName name="ORÇAMENTO.Codigo" hidden="1">[1]ORÇAMENTO!$Q1</definedName>
    <definedName name="ORÇAMENTO.CustoUnitario" hidden="1">ROUND([1]ORÇAMENTO!$U1,15-13*[1]ORÇAMENTO!$AF$8)</definedName>
    <definedName name="ORÇAMENTO.Descricao" hidden="1">[1]ORÇAMENTO!$R1</definedName>
    <definedName name="ORÇAMENTO.Fonte" hidden="1">[1]ORÇAMENTO!$P1</definedName>
    <definedName name="ORÇAMENTO.ListaCrono" hidden="1">OFFSET([1]ORÇAMENTO!$AD$15,1,0):OFFSET([1]ORÇAMENTO!$AD$40,-1,0)</definedName>
    <definedName name="ORÇAMENTO.MáximoListaCrono" hidden="1">MAX(ORÇAMENTO.ListaCrono)</definedName>
    <definedName name="ORÇAMENTO.Nivel" hidden="1">[1]ORÇAMENTO!$M1</definedName>
    <definedName name="ORÇAMENTO.OpcaoBDI" hidden="1">[1]ORÇAMENTO!$V1</definedName>
    <definedName name="ORÇAMENTO.PasteFormat1" hidden="1">OFFSET([1]ORÇAMENTO!$P$15,1,0):OFFSET([1]ORÇAMENTO!$S$40,-1,0)</definedName>
    <definedName name="ORÇAMENTO.PasteFormat2" hidden="1">OFFSET([1]ORÇAMENTO!$U$15,1,0):OFFSET([1]ORÇAMENTO!$V$40,-1,0)</definedName>
    <definedName name="ORÇAMENTO.PrecoUnitarioLicitado" hidden="1">[1]ORÇAMENTO!$AL1</definedName>
    <definedName name="ORÇAMENTO.RangeQuant" hidden="1">OFFSET([1]ORÇAMENTO!$T$15,1,0):OFFSET([1]ORÇAMENTO!$T$40,-1,0)</definedName>
    <definedName name="ORÇAMENTO.SumCPMANUAL" hidden="1">SUMIF([1]ORÇAMENTO!$Z$15:$Z$40,"CP",[1]ORÇAMENTO!$AA$15:$AA$40)</definedName>
    <definedName name="ORÇAMENTO.SumINVMANUAL" hidden="1">SUMIF([1]ORÇAMENTO!$Z$15:$Z$40,"RP",[1]ORÇAMENTO!$X$15:$X$40)+SUMIF([1]ORÇAMENTO!$Z$15:$Z$40,"CP",[1]ORÇAMENTO!$X$15:$X$40)+SUMIF([1]ORÇAMENTO!$Z$15:$Z$40,"OU",[1]ORÇAMENTO!$X$15:$X$40)</definedName>
    <definedName name="ORÇAMENTO.SumOUTROSMANUAL" hidden="1">SUMIF([1]ORÇAMENTO!$Z$15:$Z$40,"OU",[1]ORÇAMENTO!$AB$15:$AB$40)</definedName>
    <definedName name="ORÇAMENTO.SumREPASSEMANUAL" hidden="1">ORÇAMENTO.SumINVMANUAL-ORÇAMENTO.SumCPMANUAL-ORÇAMENTO.SumOUTROSMANUAL</definedName>
    <definedName name="ORÇAMENTO.Unidade" hidden="1">[1]ORÇAMENTO!$S1</definedName>
    <definedName name="PLE.firstrow" hidden="1">[1]PLE!$A$15:$IV$15</definedName>
    <definedName name="PLE.lastrow" hidden="1">[1]PLE!$A$29:$IV$29</definedName>
    <definedName name="PLE.Medicao" hidden="1">[1]PLE!$J$9</definedName>
    <definedName name="PLE.ValorDoEvento" hidden="1">SUMIF([1]CÁLCULO!$M$15:$M$40,[1]PLE!$B1,OFFSET([1]CÁLCULO!$AA$15:$AA$40,0,[1]PLE!A$12))</definedName>
    <definedName name="PO.ValoresBDI" hidden="1">OFFSET([1]ORÇAMENTO!$AH$15,1,0):OFFSET([1]ORÇAMENTO!$AH$40,-1,0)</definedName>
    <definedName name="Popular" hidden="1">{#N/A,#N/A,FALSE,"Cronograma";#N/A,#N/A,FALSE,"Cronogr. 2"}</definedName>
    <definedName name="QCI.CPManual" hidden="1">ROUND([1]QCI!$W1,2)</definedName>
    <definedName name="QCI.DescManual" hidden="1">[1]QCI!$R1</definedName>
    <definedName name="QCI.Divisao" hidden="1">[1]QCI!$V1</definedName>
    <definedName name="QCI.ExisteManual" hidden="1">(COUNTIF([1]QCI!$B$13:$B$24,"Manual")+COUNTIF([1]QCI!$B$13:$B$24,"SemiAuto"))&gt;0</definedName>
    <definedName name="QCI.InvManual" hidden="1">ROUND([1]QCI!$U1,2)</definedName>
    <definedName name="QCI.ItemInvestimento" hidden="1">OFFSET([1]DADOS!$J$2,1,0,COUNTA([1]DADOS!$J$1:$J$65536)-1,1)</definedName>
    <definedName name="QCI.LoteManual" hidden="1">[1]QCI!$T1</definedName>
    <definedName name="QCI.MaxCPManual" hidden="1">[1]QCI!$O1-[1]QCI!$X1</definedName>
    <definedName name="QCI.MaxOUManual" hidden="1">[1]QCI!$O1-[1]QCI!$W1</definedName>
    <definedName name="QCI.OutrosManual" hidden="1">ROUND([1]QCI!$X1,2)</definedName>
    <definedName name="QCI.SubItemInvestimento" hidden="1">OFFSET([1]DADOS!$A$2,1,MATCH([1]QCI!$E1,[1]DADOS!$A$2:$IV$2,0)-1,INDEX([1]DADOS!$A$2:$IV$2,MATCH([1]QCI!$E1,[1]DADOS!$A$2:$IV$2,0)+1))</definedName>
    <definedName name="QCI.SumCPMANUAL" hidden="1">SUMIF([1]QCI!$B$13:$B$24,"Manual",[1]QCI!$AA$13:$AA$24)</definedName>
    <definedName name="QCI.SumINVMANUAL" hidden="1">SUMIF([1]QCI!$B$13:$B$24,"Manual",[1]QCI!$O$13:$O$24)</definedName>
    <definedName name="QCI.SumOUTROSMANUAL" hidden="1">SUMIF([1]QCI!$B$13:$B$24,"Manual",[1]QCI!$AB$13:$AB$24)</definedName>
    <definedName name="QCI.SumREPASSEMANUAL" hidden="1">QCI.SumINVMANUAL-QCI.CPManual-QCI.OutrosManual</definedName>
    <definedName name="REFERENCIA.Descricao" hidden="1">IF(ISNUMBER([1]ORÇAMENTO!$AF1),OFFSET(INDIRECT(ORÇAMENTO.BancoRef),[1]ORÇAMENTO!$AF1-1,3,1),[1]ORÇAMENTO!$AF1)</definedName>
    <definedName name="REFERENCIA.Desonerado" hidden="1">IF(ISNUMBER([1]ORÇAMENTO!$AF1),VALUE(OFFSET(INDIRECT(ORÇAMENTO.BancoRef),[1]ORÇAMENTO!$AF1-1,5,1)),0)</definedName>
    <definedName name="REFERENCIA.NaoDesonerado" hidden="1">IF(ISNUMBER([1]ORÇAMENTO!$AF1),VALUE(OFFSET(INDIRECT(ORÇAMENTO.BancoRef),[1]ORÇAMENTO!$AF1-1,6,1)),0)</definedName>
    <definedName name="REFERENCIA.Unidade" hidden="1">IF(ISNUMBER([1]ORÇAMENTO!$AF1),OFFSET(INDIRECT(ORÇAMENTO.BancoRef),[1]ORÇAMENTO!$AF1-1,4,1),"-")</definedName>
    <definedName name="RegimeExecucao" hidden="1">IF(OR(Import.RegimeExecução="",Import.RegimeExecução="Empreitada por Preço Global",Import.RegimeExecução="Empreitada Integral"),"Global","Unitário")</definedName>
    <definedName name="RelatoriosFontes">OFFSET([2]Relatórios!$A$5,1,0,NRELATORIOS)</definedName>
    <definedName name="rio" hidden="1">{#N/A,#N/A,FALSE,"Cronograma";#N/A,#N/A,FALSE,"Cronogr. 2"}</definedName>
    <definedName name="RRE.MaxCPAcum" hidden="1">[1]RRE!$AD$26</definedName>
    <definedName name="RRE.MaxCPAnt" hidden="1">[1]RRE!$AC$26</definedName>
    <definedName name="RRE.MaxOUAcum" hidden="1">[1]RRE!$AD$27</definedName>
    <definedName name="RRE.MaxOUAnt" hidden="1">[1]RRE!$AC$27</definedName>
    <definedName name="RRE.Numero" hidden="1">OFFSET([1]RRE!$O$7,0,1)</definedName>
    <definedName name="RRE.VIMeta" hidden="1">[1]RRE!$L1</definedName>
    <definedName name="SENHAGT" hidden="1">"PM3CAIXA"</definedName>
    <definedName name="SomaAgrup" hidden="1">SUMIF(OFFSET([1]ORÇAMENTO!$C1,1,0,[1]ORÇAMENTO!$D1),"S",OFFSET([1]ORÇAMENTO!A1,1,0,[1]ORÇAMENTO!$D1))</definedName>
    <definedName name="SomaAgrupBM" hidden="1">SUMIF(OFFSET([1]BM!$A1,1,0,[1]BM!$B1),"S",OFFSET([1]BM!A1,1,0,[1]BM!$B1))</definedName>
    <definedName name="ss" hidden="1">{#N/A,#N/A,FALSE,"Cronograma";#N/A,#N/A,FALSE,"Cronogr. 2"}</definedName>
    <definedName name="tabelaDER2006">#REF!</definedName>
    <definedName name="teste">#REF!</definedName>
    <definedName name="TIPOORCAMENTO" hidden="1">IF(VALUE([1]MENU!$O$3)=2,"Licitado","Proposto")</definedName>
    <definedName name="_xlnm.Print_Titles" localSheetId="2">BDI!$1:$13</definedName>
    <definedName name="_xlnm.Print_Titles" localSheetId="0">OB_TOTAL!$14:$15</definedName>
    <definedName name="Versao" hidden="1">[1]MENU!$J$2</definedName>
    <definedName name="VIAPLAN">#REF!</definedName>
    <definedName name="VTOTAL1" hidden="1">ROUND([1]ORÇAMENTO!$T1*[1]ORÇAMENTO!$W1,15-13*[1]ORÇAMENTO!$AF$11)</definedName>
    <definedName name="VTOTALBM" hidden="1">IF([1]BM!$I1=0,0,CHOOSE(MATCH(RegimeExecucao,{"Global","Unitário"},0),ROUND(ROUND([1]BM!IT1,15-13*[1]BM!$A$9)/100*[1]BM!$I1,15-13*[1]ORÇAMENTO!$AF$11),ROUND(ROUND([1]BM!IT1,15-13*[1]BM!$A$9)*ROUND([1]BM!$H1,15-13*[1]ORÇAMENTO!$AF$10),15-13*[1]ORÇAMENTO!$AF$11)))</definedName>
    <definedName name="wrn.Cronograma." hidden="1">{#N/A,#N/A,FALSE,"Cronograma";#N/A,#N/A,FALSE,"Cronogr. 2"}</definedName>
    <definedName name="wrn.GERAL." hidden="1">{#N/A,#N/A,FALSE,"ET-CAPA";#N/A,#N/A,FALSE,"ET-PAG1";#N/A,#N/A,FALSE,"ET-PAG2";#N/A,#N/A,FALSE,"ET-PAG3";#N/A,#N/A,FALSE,"ET-PAG4";#N/A,#N/A,FALSE,"ET-PAG5"}</definedName>
    <definedName name="wrn.PENDENCIAS." hidden="1">{#N/A,#N/A,FALSE,"GERAL";#N/A,#N/A,FALSE,"012-96";#N/A,#N/A,FALSE,"018-96";#N/A,#N/A,FALSE,"027-96";#N/A,#N/A,FALSE,"059-96";#N/A,#N/A,FALSE,"076-96";#N/A,#N/A,FALSE,"019-97";#N/A,#N/A,FALSE,"021-97";#N/A,#N/A,FALSE,"022-97";#N/A,#N/A,FALSE,"028-97"}</definedName>
  </definedNames>
  <calcPr calcId="18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30" i="8" l="1" a="1"/>
  <c r="J125" i="8"/>
  <c r="J120" i="8"/>
  <c r="J118" i="8"/>
  <c r="N115" i="8"/>
  <c r="S108" i="8"/>
  <c r="S107" i="8"/>
  <c r="R105" i="8"/>
  <c r="J105" i="8"/>
  <c r="R104" i="8"/>
  <c r="J104" i="8"/>
  <c r="R103" i="8"/>
  <c r="J103" i="8"/>
  <c r="R102" i="8"/>
  <c r="J102" i="8"/>
  <c r="R101" i="8"/>
  <c r="J101" i="8"/>
  <c r="K90" i="8" a="1"/>
  <c r="J85" i="8"/>
  <c r="J80" i="8"/>
  <c r="J78" i="8"/>
  <c r="N75" i="8"/>
  <c r="S68" i="8"/>
  <c r="S67" i="8"/>
  <c r="R65" i="8"/>
  <c r="J65" i="8"/>
  <c r="R64" i="8"/>
  <c r="J64" i="8"/>
  <c r="R63" i="8"/>
  <c r="J63" i="8"/>
  <c r="R62" i="8"/>
  <c r="J62" i="8"/>
  <c r="R61" i="8"/>
  <c r="J61" i="8"/>
  <c r="K50" i="8" a="1"/>
  <c r="K50" i="8" s="1"/>
  <c r="J45" i="8"/>
  <c r="A45" i="8"/>
  <c r="C45" i="8" s="1"/>
  <c r="C44" i="8"/>
  <c r="C43" i="8"/>
  <c r="C42" i="8"/>
  <c r="C41" i="8"/>
  <c r="J40" i="8"/>
  <c r="C40" i="8"/>
  <c r="C39" i="8"/>
  <c r="J38" i="8"/>
  <c r="C38" i="8"/>
  <c r="N35" i="8"/>
  <c r="A33" i="8"/>
  <c r="C32" i="8"/>
  <c r="S28" i="8"/>
  <c r="A28" i="8"/>
  <c r="A29" i="8" s="1"/>
  <c r="A30" i="8" s="1"/>
  <c r="S27" i="8"/>
  <c r="S29" i="8" s="1"/>
  <c r="A27" i="8"/>
  <c r="C27" i="8" s="1"/>
  <c r="C26" i="8"/>
  <c r="R25" i="8"/>
  <c r="J25" i="8"/>
  <c r="R24" i="8"/>
  <c r="J24" i="8"/>
  <c r="R23" i="8"/>
  <c r="J23" i="8"/>
  <c r="R22" i="8"/>
  <c r="J22" i="8"/>
  <c r="R21" i="8"/>
  <c r="J21" i="8"/>
  <c r="A21" i="8"/>
  <c r="A22" i="8" s="1"/>
  <c r="C20" i="8"/>
  <c r="A15" i="8"/>
  <c r="C15" i="8" s="1"/>
  <c r="C14" i="8"/>
  <c r="C13" i="8"/>
  <c r="C12" i="8"/>
  <c r="C11" i="8"/>
  <c r="C10" i="8"/>
  <c r="C9" i="8"/>
  <c r="J8" i="8"/>
  <c r="C8" i="8"/>
  <c r="N5" i="8"/>
  <c r="L5" i="8"/>
  <c r="J5" i="8"/>
  <c r="A3" i="8"/>
  <c r="C2" i="8"/>
  <c r="O1" i="8"/>
  <c r="O13" i="3"/>
  <c r="O14" i="3"/>
  <c r="O15" i="3"/>
  <c r="O16" i="3"/>
  <c r="O17" i="3"/>
  <c r="O12" i="3"/>
  <c r="J17" i="3"/>
  <c r="H17" i="3"/>
  <c r="J16" i="3"/>
  <c r="H16" i="3"/>
  <c r="J15" i="3"/>
  <c r="H15" i="3"/>
  <c r="J14" i="3"/>
  <c r="H14" i="3"/>
  <c r="J13" i="3"/>
  <c r="H13" i="3"/>
  <c r="J12" i="3"/>
  <c r="J18" i="3" s="1"/>
  <c r="H12" i="3"/>
  <c r="H18" i="3" s="1"/>
  <c r="I38" i="2"/>
  <c r="I37" i="2"/>
  <c r="L37" i="2" s="1"/>
  <c r="K37" i="2" s="1"/>
  <c r="M37" i="2" s="1"/>
  <c r="I36" i="2"/>
  <c r="L36" i="2" s="1"/>
  <c r="K36" i="2" s="1"/>
  <c r="M36" i="2" s="1"/>
  <c r="I35" i="2"/>
  <c r="I33" i="2"/>
  <c r="L33" i="2" s="1"/>
  <c r="I32" i="2"/>
  <c r="I30" i="2"/>
  <c r="L30" i="2" s="1"/>
  <c r="K30" i="2" s="1"/>
  <c r="M30" i="2" s="1"/>
  <c r="I29" i="2"/>
  <c r="L29" i="2" s="1"/>
  <c r="I28" i="2"/>
  <c r="I26" i="2"/>
  <c r="I24" i="2"/>
  <c r="L24" i="2" s="1"/>
  <c r="K24" i="2" s="1"/>
  <c r="M24" i="2" s="1"/>
  <c r="I23" i="2"/>
  <c r="I22" i="2"/>
  <c r="I21" i="2"/>
  <c r="L21" i="2" s="1"/>
  <c r="K21" i="2" s="1"/>
  <c r="M21" i="2" s="1"/>
  <c r="I20" i="2"/>
  <c r="I18" i="2"/>
  <c r="I17" i="2"/>
  <c r="C29" i="8" l="1"/>
  <c r="K51" i="8"/>
  <c r="K52" i="8"/>
  <c r="K91" i="8"/>
  <c r="K90" i="8"/>
  <c r="K92" i="8"/>
  <c r="K131" i="8"/>
  <c r="K130" i="8"/>
  <c r="K132" i="8"/>
  <c r="S70" i="8"/>
  <c r="S30" i="8"/>
  <c r="S69" i="8"/>
  <c r="I71" i="8" s="1"/>
  <c r="A4" i="8"/>
  <c r="C3" i="8"/>
  <c r="A16" i="8"/>
  <c r="A23" i="8"/>
  <c r="C22" i="8"/>
  <c r="S110" i="8"/>
  <c r="S109" i="8"/>
  <c r="C21" i="8"/>
  <c r="C30" i="8"/>
  <c r="A31" i="8"/>
  <c r="C31" i="8" s="1"/>
  <c r="C33" i="8"/>
  <c r="A34" i="8"/>
  <c r="I70" i="8"/>
  <c r="C28" i="8"/>
  <c r="I73" i="8"/>
  <c r="A46" i="8"/>
  <c r="I31" i="2"/>
  <c r="L31" i="2" s="1"/>
  <c r="N31" i="2" s="1"/>
  <c r="I34" i="2"/>
  <c r="I16" i="2"/>
  <c r="L16" i="2" s="1"/>
  <c r="N16" i="2" s="1"/>
  <c r="L28" i="2"/>
  <c r="K28" i="2" s="1"/>
  <c r="M28" i="2" s="1"/>
  <c r="I19" i="2"/>
  <c r="L19" i="2" s="1"/>
  <c r="N19" i="2" s="1"/>
  <c r="N30" i="2"/>
  <c r="L35" i="2"/>
  <c r="K35" i="2" s="1"/>
  <c r="M35" i="2" s="1"/>
  <c r="L23" i="2"/>
  <c r="K23" i="2" s="1"/>
  <c r="M23" i="2" s="1"/>
  <c r="L20" i="2"/>
  <c r="K20" i="2" s="1"/>
  <c r="M20" i="2" s="1"/>
  <c r="K33" i="2"/>
  <c r="M33" i="2" s="1"/>
  <c r="N33" i="2"/>
  <c r="K29" i="2"/>
  <c r="M29" i="2" s="1"/>
  <c r="N29" i="2"/>
  <c r="L34" i="2"/>
  <c r="N34" i="2" s="1"/>
  <c r="I25" i="2"/>
  <c r="L32" i="2"/>
  <c r="K32" i="2" s="1"/>
  <c r="M32" i="2" s="1"/>
  <c r="N37" i="2"/>
  <c r="N21" i="2"/>
  <c r="I27" i="2"/>
  <c r="L17" i="2"/>
  <c r="N17" i="2" s="1"/>
  <c r="N36" i="2"/>
  <c r="N24" i="2"/>
  <c r="L38" i="2"/>
  <c r="K38" i="2" s="1"/>
  <c r="M38" i="2" s="1"/>
  <c r="L26" i="2"/>
  <c r="K26" i="2" s="1"/>
  <c r="M26" i="2" s="1"/>
  <c r="L22" i="2"/>
  <c r="K22" i="2" s="1"/>
  <c r="M22" i="2" s="1"/>
  <c r="L18" i="2"/>
  <c r="K18" i="2" s="1"/>
  <c r="M18" i="2" s="1"/>
  <c r="I88" i="8" l="1"/>
  <c r="I75" i="8"/>
  <c r="I82" i="8"/>
  <c r="I92" i="8"/>
  <c r="I85" i="8"/>
  <c r="I93" i="8"/>
  <c r="I72" i="8"/>
  <c r="I91" i="8"/>
  <c r="I77" i="8"/>
  <c r="I80" i="8"/>
  <c r="I90" i="8"/>
  <c r="I58" i="8"/>
  <c r="I55" i="8"/>
  <c r="I64" i="8"/>
  <c r="I83" i="8"/>
  <c r="I86" i="8"/>
  <c r="I66" i="8"/>
  <c r="I89" i="8"/>
  <c r="I79" i="8"/>
  <c r="I56" i="8"/>
  <c r="I74" i="8"/>
  <c r="I54" i="8"/>
  <c r="I78" i="8"/>
  <c r="I62" i="8"/>
  <c r="I87" i="8"/>
  <c r="I69" i="8"/>
  <c r="I63" i="8"/>
  <c r="I67" i="8"/>
  <c r="I60" i="8"/>
  <c r="I57" i="8"/>
  <c r="I76" i="8"/>
  <c r="I68" i="8"/>
  <c r="I84" i="8"/>
  <c r="I59" i="8"/>
  <c r="I81" i="8"/>
  <c r="I61" i="8"/>
  <c r="I65" i="8"/>
  <c r="A35" i="8"/>
  <c r="C34" i="8"/>
  <c r="C4" i="8"/>
  <c r="A5" i="8"/>
  <c r="C46" i="8"/>
  <c r="A47" i="8"/>
  <c r="A24" i="8"/>
  <c r="C23" i="8"/>
  <c r="A17" i="8"/>
  <c r="C16" i="8"/>
  <c r="I131" i="8"/>
  <c r="I127" i="8"/>
  <c r="I125" i="8"/>
  <c r="I121" i="8"/>
  <c r="I106" i="8"/>
  <c r="I104" i="8"/>
  <c r="I102" i="8"/>
  <c r="I99" i="8"/>
  <c r="I95" i="8"/>
  <c r="I130" i="8"/>
  <c r="I126" i="8"/>
  <c r="I124" i="8"/>
  <c r="I118" i="8"/>
  <c r="I115" i="8"/>
  <c r="I110" i="8"/>
  <c r="I108" i="8"/>
  <c r="I98" i="8"/>
  <c r="I94" i="8"/>
  <c r="I132" i="8"/>
  <c r="I120" i="8"/>
  <c r="I116" i="8"/>
  <c r="I112" i="8"/>
  <c r="I107" i="8"/>
  <c r="I96" i="8"/>
  <c r="I129" i="8"/>
  <c r="I123" i="8"/>
  <c r="I119" i="8"/>
  <c r="I111" i="8"/>
  <c r="I109" i="8"/>
  <c r="I105" i="8"/>
  <c r="I103" i="8"/>
  <c r="I101" i="8"/>
  <c r="I128" i="8"/>
  <c r="I122" i="8"/>
  <c r="I114" i="8"/>
  <c r="I100" i="8"/>
  <c r="I117" i="8"/>
  <c r="I97" i="8"/>
  <c r="I113" i="8"/>
  <c r="I39" i="2"/>
  <c r="L40" i="2" s="1"/>
  <c r="N20" i="2"/>
  <c r="N26" i="2"/>
  <c r="N23" i="2"/>
  <c r="N28" i="2"/>
  <c r="N35" i="2"/>
  <c r="N32" i="2"/>
  <c r="N18" i="2"/>
  <c r="N22" i="2"/>
  <c r="L27" i="2"/>
  <c r="N27" i="2" s="1"/>
  <c r="L25" i="2"/>
  <c r="N25" i="2" s="1"/>
  <c r="N38" i="2"/>
  <c r="A6" i="8" l="1"/>
  <c r="C5" i="8"/>
  <c r="C24" i="8"/>
  <c r="A25" i="8"/>
  <c r="C25" i="8" s="1"/>
  <c r="A48" i="8"/>
  <c r="C47" i="8"/>
  <c r="C17" i="8"/>
  <c r="A18" i="8"/>
  <c r="C35" i="8"/>
  <c r="A36" i="8"/>
  <c r="N17" i="3"/>
  <c r="N16" i="3"/>
  <c r="N15" i="3"/>
  <c r="N14" i="3"/>
  <c r="N13" i="3"/>
  <c r="N12" i="3"/>
  <c r="L17" i="3"/>
  <c r="L16" i="3"/>
  <c r="L15" i="3"/>
  <c r="L14" i="3"/>
  <c r="L13" i="3"/>
  <c r="L12" i="3"/>
  <c r="F17" i="3"/>
  <c r="F16" i="3"/>
  <c r="F15" i="3"/>
  <c r="F14" i="3"/>
  <c r="F13" i="3"/>
  <c r="F12" i="3"/>
  <c r="D12" i="3"/>
  <c r="D13" i="3"/>
  <c r="D14" i="3"/>
  <c r="D15" i="3"/>
  <c r="D16" i="3"/>
  <c r="D17" i="3"/>
  <c r="P18" i="3"/>
  <c r="L18" i="3" l="1"/>
  <c r="F18" i="3"/>
  <c r="N18" i="3"/>
  <c r="D18" i="3"/>
  <c r="A37" i="8"/>
  <c r="C37" i="8" s="1"/>
  <c r="C36" i="8"/>
  <c r="A19" i="8"/>
  <c r="C19" i="8" s="1"/>
  <c r="C18" i="8"/>
  <c r="C48" i="8"/>
  <c r="A49" i="8"/>
  <c r="C49" i="8" s="1"/>
  <c r="C6" i="8"/>
  <c r="A7" i="8"/>
  <c r="C7" i="8" s="1"/>
  <c r="Z61" i="8" s="1"/>
  <c r="I18" i="3"/>
  <c r="G18" i="3"/>
  <c r="G17" i="2"/>
  <c r="Y29" i="8" l="1"/>
  <c r="Y69" i="8"/>
  <c r="Y65" i="8"/>
  <c r="Z24" i="8"/>
  <c r="X69" i="8"/>
  <c r="Y101" i="8"/>
  <c r="X24" i="8"/>
  <c r="X64" i="8"/>
  <c r="Z65" i="8"/>
  <c r="X103" i="8"/>
  <c r="X102" i="8"/>
  <c r="Z64" i="8"/>
  <c r="Y105" i="8"/>
  <c r="Y24" i="8"/>
  <c r="X25" i="8"/>
  <c r="Y63" i="8"/>
  <c r="Z101" i="8"/>
  <c r="X105" i="8"/>
  <c r="Z29" i="8"/>
  <c r="Z21" i="8"/>
  <c r="X65" i="8"/>
  <c r="Y61" i="8"/>
  <c r="Z104" i="8"/>
  <c r="Z105" i="8"/>
  <c r="X22" i="8"/>
  <c r="Z102" i="8"/>
  <c r="X109" i="8"/>
  <c r="Z103" i="8"/>
  <c r="Y104" i="8"/>
  <c r="Z69" i="8"/>
  <c r="Y23" i="8"/>
  <c r="Y102" i="8"/>
  <c r="Z62" i="8"/>
  <c r="Y22" i="8"/>
  <c r="Y21" i="8"/>
  <c r="Y62" i="8"/>
  <c r="Z63" i="8"/>
  <c r="X101" i="8"/>
  <c r="Z25" i="8"/>
  <c r="Y103" i="8"/>
  <c r="Z109" i="8"/>
  <c r="Z22" i="8"/>
  <c r="Y25" i="8"/>
  <c r="X62" i="8"/>
  <c r="Z23" i="8"/>
  <c r="X21" i="8"/>
  <c r="X104" i="8"/>
  <c r="X23" i="8"/>
  <c r="X61" i="8"/>
  <c r="Y64" i="8"/>
  <c r="X29" i="8"/>
  <c r="U29" i="8" s="1"/>
  <c r="X63" i="8"/>
  <c r="Y109" i="8"/>
  <c r="U109" i="8" l="1"/>
  <c r="K112" i="8" s="1"/>
  <c r="K32" i="8"/>
  <c r="J32" i="8"/>
  <c r="J112" i="8"/>
  <c r="U69" i="8"/>
  <c r="K17" i="2"/>
  <c r="M17" i="2" s="1"/>
  <c r="K72" i="8" l="1"/>
  <c r="J72" i="8"/>
  <c r="N40" i="2"/>
  <c r="J16" i="2"/>
  <c r="J38" i="2"/>
  <c r="J32" i="2"/>
  <c r="J30" i="2"/>
  <c r="J23" i="2"/>
  <c r="J26" i="2"/>
  <c r="J29" i="2"/>
  <c r="J27" i="2"/>
  <c r="XFD27" i="2" s="1"/>
  <c r="J28" i="2"/>
  <c r="J25" i="2"/>
  <c r="J37" i="2"/>
  <c r="J21" i="2"/>
  <c r="J36" i="2"/>
  <c r="J19" i="2"/>
  <c r="J17" i="2"/>
  <c r="J35" i="2"/>
  <c r="J22" i="2"/>
  <c r="J34" i="2"/>
  <c r="J33" i="2"/>
  <c r="J20" i="2"/>
  <c r="J31" i="2"/>
  <c r="J18" i="2"/>
  <c r="J24" i="2"/>
  <c r="O18" i="3" l="1"/>
  <c r="K18" i="3"/>
  <c r="E18" i="3"/>
  <c r="M18" i="3"/>
  <c r="D19" i="3"/>
  <c r="F19" i="3" s="1"/>
  <c r="H19" i="3" s="1"/>
  <c r="J19" i="3" l="1"/>
  <c r="G19" i="3"/>
  <c r="E19" i="3"/>
  <c r="C18" i="3"/>
  <c r="C19" i="3" s="1"/>
  <c r="L19" i="3" l="1"/>
  <c r="N19" i="3" s="1"/>
  <c r="I19" i="3"/>
  <c r="K19" i="3" l="1"/>
  <c r="M19" i="3"/>
  <c r="P45" i="8" l="1"/>
  <c r="P125" i="8"/>
  <c r="P85"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6" authorId="0" shapeId="0" xr:uid="{00000000-0006-0000-02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sharedStrings.xml><?xml version="1.0" encoding="utf-8"?>
<sst xmlns="http://schemas.openxmlformats.org/spreadsheetml/2006/main" count="453" uniqueCount="180">
  <si>
    <t>ITEM</t>
  </si>
  <si>
    <t>DESCRIÇÃO DO ITEM</t>
  </si>
  <si>
    <t>UNID</t>
  </si>
  <si>
    <t>QTDE</t>
  </si>
  <si>
    <t>TOTAL UNIT</t>
  </si>
  <si>
    <t>TOTAL</t>
  </si>
  <si>
    <t>(%)</t>
  </si>
  <si>
    <t>R$ unit mão de obra</t>
  </si>
  <si>
    <t>Total mão de obra</t>
  </si>
  <si>
    <t>CÓDIGO REFERÊNCIA</t>
  </si>
  <si>
    <t>COMPLEMENTAÇÃO DA DESCRIÇÃO</t>
  </si>
  <si>
    <t>TOTAL DO ORÇAMENTO</t>
  </si>
  <si>
    <t>TOTAL MÃO DE OBRA</t>
  </si>
  <si>
    <t>CRONOGRAMA FÍSICO-FINANCEIRO</t>
  </si>
  <si>
    <t>DESCRIÇÃO ETAPA</t>
  </si>
  <si>
    <t>Medição 01</t>
  </si>
  <si>
    <t>Medição 02</t>
  </si>
  <si>
    <t>Medição 03</t>
  </si>
  <si>
    <t>Medição 04</t>
  </si>
  <si>
    <t>FINAL</t>
  </si>
  <si>
    <t>FÍSICO (%)</t>
  </si>
  <si>
    <t>FINANC (R$)</t>
  </si>
  <si>
    <t>TOTAL POR MEDIÇÃO</t>
  </si>
  <si>
    <t>TOTAL ACUMULADO POR MEDIÇÃO</t>
  </si>
  <si>
    <t>FONTE REFERÊNCIA</t>
  </si>
  <si>
    <t>SINAPI</t>
  </si>
  <si>
    <t>Ensaio de Granulometria do Agregado</t>
  </si>
  <si>
    <t>R$ unit material &amp; equipamentos</t>
  </si>
  <si>
    <t>Total material &amp; equipamentos</t>
  </si>
  <si>
    <t>TOTAL MATERIAL &amp; EQUIPAMENTOS</t>
  </si>
  <si>
    <t>R$ UNIT</t>
  </si>
  <si>
    <t>SERVIÇOS TOPOGRÁFICOS PARA PAVIMENTAÇÃO</t>
  </si>
  <si>
    <t>TERRAPLENAGEM</t>
  </si>
  <si>
    <t>DAER/RS</t>
  </si>
  <si>
    <t>5.1</t>
  </si>
  <si>
    <t>1.1</t>
  </si>
  <si>
    <t>3.1</t>
  </si>
  <si>
    <t>1.2</t>
  </si>
  <si>
    <t>2.1</t>
  </si>
  <si>
    <t>2.2</t>
  </si>
  <si>
    <t>2.3</t>
  </si>
  <si>
    <t>4.1</t>
  </si>
  <si>
    <t>4.2</t>
  </si>
  <si>
    <t>4.3</t>
  </si>
  <si>
    <t>5.2</t>
  </si>
  <si>
    <t>6.1</t>
  </si>
  <si>
    <t>6.2</t>
  </si>
  <si>
    <t>OBSERVAÇÕES</t>
  </si>
  <si>
    <t>PLANILHA ORÇAMENTO BASE  -  VALORES MÁXIMOS</t>
  </si>
  <si>
    <t>H</t>
  </si>
  <si>
    <t>1º Quartil</t>
  </si>
  <si>
    <t>Médio</t>
  </si>
  <si>
    <t>3º Quartil</t>
  </si>
  <si>
    <t>Obra: PAVIMENTAÇÃO EM  REVESTIMENTO PRIMÁRIO, TRECHO ESTRADA MUNICIPAL KO-404, POÇO FRIO, PIÊN-PR</t>
  </si>
  <si>
    <t>BDI: 21,84% - já incormporado aos preços unitários (ver composição do BDI)</t>
  </si>
  <si>
    <t>ENCARGOS SOCIAIS SOBRE PREÇOS DA MÃO-DE-OBRA: 114,78%(HORA)</t>
  </si>
  <si>
    <t>Data Base: MAI/2021</t>
  </si>
  <si>
    <t>Fontes de referência: Planilhas SINAPI - SEM DESONARAÇÃO, DAER/RS E COMPOSIÇÕES</t>
  </si>
  <si>
    <t>SERVIÇOS PRELIMINARES</t>
  </si>
  <si>
    <t>-</t>
  </si>
  <si>
    <t>PLACA DE OBRA (PARA CONSTRUCAO CIVIL) EM CHAPA GALVANIZADA *N. 22*, ADESIVADA, DE *2,0 X 1,125* M</t>
  </si>
  <si>
    <t xml:space="preserve">M2    </t>
  </si>
  <si>
    <t>M2</t>
  </si>
  <si>
    <t>ESCAVAÇÃO HORIZONTAL, INCLUINDO CARGA E DESCARGA EM SOLO DE 1A CATEGORIA COM TRATOR DE ESTEIRAS (100HP/LÂMINA: 2,19M3). AF_07/2020</t>
  </si>
  <si>
    <t>M3</t>
  </si>
  <si>
    <t>TRANSPORTE COM CAMINHÃO BASCULANTE DE 10 M³, EM VIA INTERNA (DENTRO DO CANTEIRO - UNIDADE: M3XKM). AF_07/2020</t>
  </si>
  <si>
    <t>M3XKM</t>
  </si>
  <si>
    <t>TRANSPORTE COM CAMINHÃO BASCULANTE DE 10 M³, EM VIA URBANA EM LEITO NATURAL (UNIDADE: M3XKM). AF_07/2020</t>
  </si>
  <si>
    <t>EXECUÇÃO E COMPACTAÇÃO DE ATERRO COM SOLO PREDOMINANTEMENTE ARGILOSO - EXCLUSIVE SOLO, ESCAVAÇÃO, CARGA E TRANSPORTE. AF_11/2019</t>
  </si>
  <si>
    <t>ESPALHAMENTO DE MATERIAL COM TRATOR DE ESTEIRAS. AF_11/2019</t>
  </si>
  <si>
    <t>DRENAGEM PLUVIAL</t>
  </si>
  <si>
    <t>ABERTURA DE VALETA SUPERFICIAL PARA DESAGUE COM RETROESCAVADEIRA (CAPACIDADE DA CAÇAMBA DA RETRO: 0,26 M3 / POTÊNCIA: 88 HP), LARGURA DE 0,8 M A 1,5 M, EM SOLO DE 1A CATEGORIA.</t>
  </si>
  <si>
    <t>M</t>
  </si>
  <si>
    <t>PAVIMENTAÇÃO COM REVESTIMENTO PRIMÁRIO</t>
  </si>
  <si>
    <t>REGULARIZAÇÃO SEM COMPACTAÇÃO DE SUBLEITO DE SOLO  PREDOMINANTEMENTE ARGILOSO</t>
  </si>
  <si>
    <t xml:space="preserve">EXECUÇÃO E COMPACTAÇÃO DE BASE OU SUB-BASE DE MACADAME HIDRÁULICO </t>
  </si>
  <si>
    <t>TRANSPORTE COM CAMINHÃO BASCULANTE DE 10 M³, EM VIA URBANA PAVIMENTADA, DMT ATÉ 30 KM (UNIDADE: M3XKM). AF_07/2020</t>
  </si>
  <si>
    <t>PROJETO "AS BUILT"</t>
  </si>
  <si>
    <t>ENGENHEIRO CIVIL DE OBRA JUNIOR COM ENCARGOS COMPLEMENTARES</t>
  </si>
  <si>
    <t>DESENHISTA PROJETISTA COM ENCARGOS COMPLEMENTARES</t>
  </si>
  <si>
    <t>ENSAIOS TECNOLOGICOS</t>
  </si>
  <si>
    <t>UD</t>
  </si>
  <si>
    <t>4813</t>
  </si>
  <si>
    <t>COMP-03</t>
  </si>
  <si>
    <t>101124</t>
  </si>
  <si>
    <t>100938</t>
  </si>
  <si>
    <t>93588</t>
  </si>
  <si>
    <t>96385</t>
  </si>
  <si>
    <t>100574</t>
  </si>
  <si>
    <t>COMP-18</t>
  </si>
  <si>
    <t>COMP-20</t>
  </si>
  <si>
    <t>COMP-19</t>
  </si>
  <si>
    <t>95875</t>
  </si>
  <si>
    <t>90777</t>
  </si>
  <si>
    <t>DAER/RS_1</t>
  </si>
  <si>
    <t>DAER/RS_2</t>
  </si>
  <si>
    <t>DAER/RS_3</t>
  </si>
  <si>
    <t>DAER/RS _8</t>
  </si>
  <si>
    <t>SINAPI-I</t>
  </si>
  <si>
    <t>COMPOSIÇÃO</t>
  </si>
  <si>
    <t>2.4</t>
  </si>
  <si>
    <t>2.5</t>
  </si>
  <si>
    <t>6.3</t>
  </si>
  <si>
    <t>6.4</t>
  </si>
  <si>
    <t>Placa 2,40x1,20m</t>
  </si>
  <si>
    <t>Toda topografia (marcação, levantamentos, acompanhamento) da obra</t>
  </si>
  <si>
    <t>Bota fora a ser definido pela fiscalização</t>
  </si>
  <si>
    <t>Limpeza e reestabelecimento de valas conforme projeto de drenagem, retirando todo material excedente</t>
  </si>
  <si>
    <t>Apenas regularização com motoniveladora</t>
  </si>
  <si>
    <t>Macadame hidraulico conforme E.S. DER-PR, 12cm de camada acabada</t>
  </si>
  <si>
    <t>Transporte agregados ao  local para o macadame hidráulico</t>
  </si>
  <si>
    <t>Final da obra projeto asbuilt com, com levantamento topográfico do que foi realmente executado</t>
  </si>
  <si>
    <t>Mobilização e Desmobilização de Equipamento e Equipe para Extração de Corpos de Prova</t>
  </si>
  <si>
    <t>Ensaio de Massa Específica - In Situ - Método Frasco de Areia (Grau de Compactação) - Macadame hidráulico</t>
  </si>
  <si>
    <t>Ensaio de Massa Específica - In Situ - Método Frasco de Areia (Grau de Compactação) - Subleito</t>
  </si>
  <si>
    <t>Terraplanagem de toda a seção transversal conforme projeto</t>
  </si>
  <si>
    <t>Ensaios conforme normas DER-PR</t>
  </si>
  <si>
    <t>Piên, 20 de Agosto 2021.</t>
  </si>
  <si>
    <t>Medição 05</t>
  </si>
  <si>
    <t>Medição 06</t>
  </si>
  <si>
    <t>MIN</t>
  </si>
  <si>
    <t>MED</t>
  </si>
  <si>
    <t>MAX</t>
  </si>
  <si>
    <t>Grau de Sigilo</t>
  </si>
  <si>
    <t>Construção e Reforma de Edifícios</t>
  </si>
  <si>
    <t>AC</t>
  </si>
  <si>
    <t>#PUBLICO</t>
  </si>
  <si>
    <t>SG</t>
  </si>
  <si>
    <t>R</t>
  </si>
  <si>
    <t>Nº OPERAÇÃO</t>
  </si>
  <si>
    <t>Nº SICONV</t>
  </si>
  <si>
    <t>PROPONENTE / TOMADOR</t>
  </si>
  <si>
    <t>DF</t>
  </si>
  <si>
    <t>L</t>
  </si>
  <si>
    <t>FILTRO</t>
  </si>
  <si>
    <t>BDI PAD</t>
  </si>
  <si>
    <t>APELIDO DO EMPREENDIMENTO / DESCRIÇÃO DO LOTE</t>
  </si>
  <si>
    <t>Construção de Praças Urbanas, Rodovias, Ferrovias e recapeamento e pavimentação de vias urbanas</t>
  </si>
  <si>
    <t>Conforme legislação tributária municipal, definir estimativa de percentual da base de cálculo para o ISS:</t>
  </si>
  <si>
    <t>↓</t>
  </si>
  <si>
    <t>Sobre a base de cálculo, definir a respectiva alíquota do ISS (entre 2% e 5%):</t>
  </si>
  <si>
    <t>F</t>
  </si>
  <si>
    <t>Construção de Redes de Abastecimento de Água, Coleta de Esgoto</t>
  </si>
  <si>
    <t>BDI 1</t>
  </si>
  <si>
    <t>TIPO DE OBRA</t>
  </si>
  <si>
    <t>Itens</t>
  </si>
  <si>
    <t>Siglas</t>
  </si>
  <si>
    <t>% Adotado</t>
  </si>
  <si>
    <t>Situação</t>
  </si>
  <si>
    <t>Construção e Manutenção de Estações e Redes de Distribuição de Energia Elétrica</t>
  </si>
  <si>
    <t>Obras Portuárias, Marítimas e Fluviais</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</si>
  <si>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</si>
  <si>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</si>
  <si>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</si>
  <si>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</si>
  <si>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</si>
  <si>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</si>
  <si>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</si>
  <si>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COM desoneração</t>
  </si>
  <si>
    <t>BDI DES</t>
  </si>
  <si>
    <t>Fornecimento de Materiais e Equipamentos (aquisição indireta - em conjunto com licitação de obras)</t>
  </si>
  <si>
    <t>Os valores de BDI foram calculados com o emprego da fórmula:</t>
  </si>
  <si>
    <t>BDI =</t>
  </si>
  <si>
    <t xml:space="preserve"> - 1</t>
  </si>
  <si>
    <t>(1-CP-ISS-CRPB)</t>
  </si>
  <si>
    <t>Fornecimento de Materiais e Equipamentos (aquisição direta)</t>
  </si>
  <si>
    <t>Observações:</t>
  </si>
  <si>
    <t>Estudos e Projetos, Planos e Gerenciamento e outros correlatos</t>
  </si>
  <si>
    <t>K1</t>
  </si>
  <si>
    <t>K2</t>
  </si>
  <si>
    <t>Local</t>
  </si>
  <si>
    <t>Data</t>
  </si>
  <si>
    <t>K3</t>
  </si>
  <si>
    <t>Responsável Técnico</t>
  </si>
  <si>
    <t>Nome:</t>
  </si>
  <si>
    <t>CREA/CAU:</t>
  </si>
  <si>
    <t>ART/RRT:</t>
  </si>
  <si>
    <t>BDI 2</t>
  </si>
  <si>
    <t>(SELECIONAR)</t>
  </si>
  <si>
    <t>BDI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</si>
</sst>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_(* #,##0.000_);_(* \(#,##0.000\);_(* &quot;-&quot;??_);_(@_)"/>
    <numFmt numFmtId="166" formatCode="_(* #,##0.00000000_);_(* \(#,##0.00000000\);_(* &quot;-&quot;??_);_(@_)"/>
    <numFmt numFmtId="167" formatCode="0.0%"/>
    <numFmt numFmtId="168" formatCode="_(&quot;R$ &quot;* #,##0.00_);_(&quot;R$ &quot;* \(#,##0.00\);_(&quot;R$ &quot;* \-??_);_(@_)"/>
    <numFmt numFmtId="169" formatCode="General;General"/>
    <numFmt numFmtId="170" formatCode="[$-F800]dddd\,\ mmmm\ dd\,\ yyyy"/>
    <numFmt numFmtId="171" formatCode="dd&quot; de &quot;mmmm&quot; de &quot;yyyy"/>
  </numFmts>
  <fonts count="27" x14ac:knownFonts="1">
    <font>
      <sz val="11"/>
      <color theme="1"/>
      <name val="Calibri"/>
      <family val="2"/>
      <scheme val="minor"/>
    </font>
    <font>
      <sz val="10"/>
      <name val="Arial"/>
      <family val="2"/>
    </font>
    <font>
      <sz val="9"/>
      <name val="Arial"/>
      <family val="2"/>
    </font>
    <font>
      <b/>
      <sz val="9"/>
      <name val="Arial"/>
      <family val="2"/>
    </font>
    <font>
      <b/>
      <sz val="10"/>
      <name val="Arial"/>
      <family val="2"/>
    </font>
    <font>
      <sz val="10"/>
      <name val="Arial"/>
      <family val="2"/>
    </font>
    <font>
      <sz val="11"/>
      <name val="Arial"/>
      <family val="2"/>
    </font>
    <font>
      <b/>
      <sz val="11"/>
      <name val="Arial"/>
      <family val="2"/>
    </font>
    <font>
      <b/>
      <sz val="10"/>
      <color indexed="10"/>
      <name val="Arial"/>
      <family val="2"/>
    </font>
    <font>
      <b/>
      <sz val="10"/>
      <color indexed="12"/>
      <name val="Arial"/>
      <family val="2"/>
    </font>
    <font>
      <sz val="10"/>
      <color indexed="10"/>
      <name val="Arial"/>
      <family val="2"/>
    </font>
    <font>
      <b/>
      <sz val="24"/>
      <name val="Arial"/>
      <family val="2"/>
    </font>
    <font>
      <b/>
      <sz val="8"/>
      <name val="Arial"/>
      <family val="2"/>
    </font>
    <font>
      <sz val="11"/>
      <color theme="1"/>
      <name val="Calibri"/>
      <family val="2"/>
      <scheme val="minor"/>
    </font>
    <font>
      <sz val="11"/>
      <color indexed="8"/>
      <name val="Calibri"/>
      <family val="2"/>
    </font>
    <font>
      <sz val="8"/>
      <name val="Arial"/>
      <family val="2"/>
    </font>
    <font>
      <sz val="10"/>
      <name val="MS Sans Serif"/>
    </font>
    <font>
      <sz val="8"/>
      <name val="Arial"/>
      <family val="2"/>
    </font>
    <font>
      <b/>
      <sz val="12"/>
      <name val="Arial"/>
      <family val="2"/>
    </font>
    <font>
      <sz val="10"/>
      <name val="Calibri"/>
      <family val="2"/>
    </font>
    <font>
      <sz val="8"/>
      <name val="Calibri"/>
      <family val="2"/>
    </font>
    <font>
      <b/>
      <sz val="12"/>
      <color indexed="10"/>
      <name val="Arial"/>
      <family val="2"/>
    </font>
    <font>
      <i/>
      <sz val="12"/>
      <name val="Calibri"/>
      <family val="2"/>
    </font>
    <font>
      <i/>
      <u/>
      <sz val="12"/>
      <name val="Calibri"/>
      <family val="2"/>
    </font>
    <font>
      <u/>
      <sz val="10"/>
      <name val="Arial"/>
      <family val="2"/>
    </font>
    <font>
      <b/>
      <sz val="9"/>
      <color indexed="8"/>
      <name val="Tahoma"/>
      <family val="2"/>
    </font>
    <font>
      <sz val="9"/>
      <color indexed="8"/>
      <name val="Tahoma"/>
      <family val="2"/>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indexed="26"/>
        <bgColor indexed="64"/>
      </patternFill>
    </fill>
    <fill>
      <patternFill patternType="solid">
        <fgColor indexed="43"/>
        <bgColor indexed="64"/>
      </patternFill>
    </fill>
    <fill>
      <patternFill patternType="solid">
        <fgColor indexed="55"/>
        <bgColor indexed="64"/>
      </patternFill>
    </fill>
    <fill>
      <patternFill patternType="solid">
        <fgColor indexed="13"/>
        <bgColor indexed="64"/>
      </patternFill>
    </fill>
    <fill>
      <patternFill patternType="solid">
        <fgColor rgb="FFFFFF00"/>
        <bgColor indexed="64"/>
      </patternFill>
    </fill>
    <fill>
      <patternFill patternType="solid">
        <fgColor indexed="43"/>
        <bgColor indexed="26"/>
      </patternFill>
    </fill>
    <fill>
      <patternFill patternType="solid">
        <fgColor indexed="31"/>
        <bgColor indexed="42"/>
      </patternFill>
    </fill>
    <fill>
      <patternFill patternType="solid">
        <fgColor indexed="22"/>
        <bgColor indexed="44"/>
      </patternFill>
    </fill>
  </fills>
  <borders count="21">
    <border>
      <left/>
      <right/>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right/>
      <top style="thin">
        <color indexed="55"/>
      </top>
      <bottom style="thin">
        <color indexed="55"/>
      </bottom>
      <diagonal/>
    </border>
    <border>
      <left style="medium">
        <color theme="1"/>
      </left>
      <right/>
      <top style="thin">
        <color indexed="55"/>
      </top>
      <bottom style="thin">
        <color indexed="55"/>
      </bottom>
      <diagonal/>
    </border>
    <border>
      <left/>
      <right style="medium">
        <color theme="1"/>
      </right>
      <top style="thin">
        <color indexed="55"/>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bottom/>
      <diagonal/>
    </border>
    <border>
      <left/>
      <right style="thin">
        <color indexed="23"/>
      </right>
      <top/>
      <bottom style="thin">
        <color indexed="23"/>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right/>
      <top style="thin">
        <color indexed="8"/>
      </top>
      <bottom/>
      <diagonal/>
    </border>
  </borders>
  <cellStyleXfs count="25">
    <xf numFmtId="0" fontId="0"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13" fillId="0" borderId="0"/>
    <xf numFmtId="43" fontId="14" fillId="0" borderId="0" applyFont="0" applyFill="0" applyBorder="0" applyAlignment="0" applyProtection="0"/>
    <xf numFmtId="9" fontId="14" fillId="0" borderId="0" applyFont="0" applyFill="0" applyBorder="0" applyAlignment="0" applyProtection="0"/>
    <xf numFmtId="0" fontId="5" fillId="0" borderId="0"/>
    <xf numFmtId="164" fontId="5" fillId="0" borderId="0" applyFont="0" applyFill="0" applyBorder="0" applyAlignment="0" applyProtection="0"/>
    <xf numFmtId="9" fontId="5" fillId="0" borderId="0" applyFont="0" applyFill="0" applyBorder="0" applyAlignment="0" applyProtection="0"/>
    <xf numFmtId="0" fontId="5" fillId="0" borderId="0"/>
    <xf numFmtId="164" fontId="5" fillId="0" borderId="0" applyFont="0" applyFill="0" applyBorder="0" applyAlignment="0" applyProtection="0"/>
    <xf numFmtId="9" fontId="5" fillId="0" borderId="0" applyFont="0" applyFill="0" applyBorder="0" applyAlignment="0" applyProtection="0"/>
    <xf numFmtId="43" fontId="4" fillId="0" borderId="0" applyFill="0" applyBorder="0" applyAlignment="0" applyProtection="0"/>
    <xf numFmtId="0" fontId="5" fillId="0" borderId="0"/>
    <xf numFmtId="9" fontId="4" fillId="0" borderId="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6" fillId="0" borderId="0"/>
    <xf numFmtId="0" fontId="17" fillId="0" borderId="0"/>
    <xf numFmtId="0" fontId="15" fillId="0" borderId="0"/>
    <xf numFmtId="164" fontId="15" fillId="0" borderId="0" applyFont="0" applyFill="0" applyBorder="0" applyAlignment="0" applyProtection="0"/>
    <xf numFmtId="0" fontId="2" fillId="0" borderId="0"/>
    <xf numFmtId="168" fontId="1" fillId="0" borderId="0" applyFill="0" applyBorder="0" applyAlignment="0" applyProtection="0"/>
    <xf numFmtId="0" fontId="1" fillId="0" borderId="0"/>
  </cellStyleXfs>
  <cellXfs count="209">
    <xf numFmtId="0" fontId="0" fillId="0" borderId="0" xfId="0"/>
    <xf numFmtId="0" fontId="2" fillId="0" borderId="0" xfId="1" applyFont="1" applyBorder="1" applyAlignment="1">
      <alignment horizontal="left" vertical="center"/>
    </xf>
    <xf numFmtId="0" fontId="2" fillId="0" borderId="0" xfId="1" applyFont="1" applyBorder="1" applyAlignment="1">
      <alignment horizontal="center" vertical="center"/>
    </xf>
    <xf numFmtId="164" fontId="2" fillId="0" borderId="0" xfId="2" applyFont="1" applyBorder="1" applyAlignment="1">
      <alignment horizontal="right" vertical="center"/>
    </xf>
    <xf numFmtId="164" fontId="2" fillId="0" borderId="0" xfId="2" applyFont="1" applyBorder="1" applyAlignment="1">
      <alignment vertical="center"/>
    </xf>
    <xf numFmtId="0" fontId="2" fillId="0" borderId="0" xfId="1" applyFont="1" applyBorder="1" applyAlignment="1">
      <alignment vertical="center"/>
    </xf>
    <xf numFmtId="0" fontId="3" fillId="0" borderId="0" xfId="1" applyFont="1" applyBorder="1" applyAlignment="1">
      <alignment horizontal="left" vertical="center"/>
    </xf>
    <xf numFmtId="164" fontId="3" fillId="0" borderId="0" xfId="2" applyFont="1" applyBorder="1" applyAlignment="1">
      <alignment horizontal="right" vertical="center"/>
    </xf>
    <xf numFmtId="0" fontId="2" fillId="0" borderId="0" xfId="1" applyFont="1" applyFill="1" applyBorder="1" applyAlignment="1">
      <alignment horizontal="left" vertical="center"/>
    </xf>
    <xf numFmtId="0" fontId="2" fillId="0" borderId="0" xfId="1" applyFont="1" applyFill="1" applyBorder="1" applyAlignment="1">
      <alignment horizontal="center" vertical="center"/>
    </xf>
    <xf numFmtId="164" fontId="2" fillId="0" borderId="0" xfId="2" applyFont="1" applyFill="1" applyBorder="1" applyAlignment="1">
      <alignment horizontal="right" vertical="center"/>
    </xf>
    <xf numFmtId="164" fontId="2" fillId="0" borderId="0" xfId="2" applyFont="1" applyFill="1" applyBorder="1" applyAlignment="1">
      <alignment vertical="center"/>
    </xf>
    <xf numFmtId="0" fontId="2" fillId="0" borderId="0" xfId="1" applyFont="1" applyFill="1" applyBorder="1" applyAlignment="1">
      <alignment vertical="center"/>
    </xf>
    <xf numFmtId="0" fontId="2" fillId="0" borderId="0" xfId="1" applyFont="1" applyBorder="1" applyAlignment="1">
      <alignment horizontal="left" vertical="center" wrapText="1"/>
    </xf>
    <xf numFmtId="0" fontId="2" fillId="0" borderId="0" xfId="1" applyFont="1" applyBorder="1" applyAlignment="1">
      <alignment horizontal="center" vertical="center" wrapText="1"/>
    </xf>
    <xf numFmtId="164" fontId="2" fillId="0" borderId="0" xfId="2" applyFont="1" applyBorder="1" applyAlignment="1">
      <alignment horizontal="right" vertical="center" wrapText="1"/>
    </xf>
    <xf numFmtId="164" fontId="2" fillId="0" borderId="0" xfId="2" applyFont="1" applyBorder="1" applyAlignment="1">
      <alignment vertical="center" wrapText="1"/>
    </xf>
    <xf numFmtId="0" fontId="2" fillId="0" borderId="0" xfId="1" applyFont="1" applyBorder="1" applyAlignment="1">
      <alignment vertical="center" wrapText="1"/>
    </xf>
    <xf numFmtId="0" fontId="3" fillId="2" borderId="0" xfId="1" applyFont="1" applyFill="1" applyBorder="1" applyAlignment="1">
      <alignment horizontal="center" vertical="center" wrapText="1" shrinkToFit="1"/>
    </xf>
    <xf numFmtId="164" fontId="3" fillId="2" borderId="1" xfId="2" applyFont="1" applyFill="1" applyBorder="1" applyAlignment="1">
      <alignment horizontal="center" vertical="center" wrapText="1" shrinkToFit="1"/>
    </xf>
    <xf numFmtId="0" fontId="3" fillId="3" borderId="2" xfId="1" applyFont="1" applyFill="1" applyBorder="1" applyAlignment="1">
      <alignment horizontal="center" vertical="center" wrapText="1" shrinkToFit="1"/>
    </xf>
    <xf numFmtId="0" fontId="3" fillId="2" borderId="3" xfId="1" applyFont="1" applyFill="1" applyBorder="1" applyAlignment="1">
      <alignment horizontal="center" vertical="center" wrapText="1" shrinkToFit="1"/>
    </xf>
    <xf numFmtId="164" fontId="3" fillId="2" borderId="0" xfId="2" applyFont="1" applyFill="1" applyBorder="1" applyAlignment="1">
      <alignment horizontal="center" vertical="center" wrapText="1" shrinkToFit="1"/>
    </xf>
    <xf numFmtId="164" fontId="3" fillId="2" borderId="4" xfId="2" applyFont="1" applyFill="1" applyBorder="1" applyAlignment="1">
      <alignment horizontal="right" vertical="center" wrapText="1" shrinkToFit="1"/>
    </xf>
    <xf numFmtId="0" fontId="3" fillId="3" borderId="0" xfId="1" applyFont="1" applyFill="1" applyBorder="1" applyAlignment="1">
      <alignment horizontal="center" vertical="center" wrapText="1" shrinkToFit="1"/>
    </xf>
    <xf numFmtId="0" fontId="3" fillId="2" borderId="5" xfId="1" applyFont="1" applyFill="1" applyBorder="1" applyAlignment="1">
      <alignment horizontal="center" vertical="center" wrapText="1" shrinkToFit="1"/>
    </xf>
    <xf numFmtId="164" fontId="5" fillId="0" borderId="0" xfId="2" applyFont="1" applyBorder="1" applyAlignment="1">
      <alignment vertical="center"/>
    </xf>
    <xf numFmtId="0" fontId="5" fillId="0" borderId="0" xfId="1" applyFont="1" applyBorder="1" applyAlignment="1">
      <alignment vertical="center"/>
    </xf>
    <xf numFmtId="164" fontId="6" fillId="0" borderId="0" xfId="2" applyFont="1" applyBorder="1" applyAlignment="1">
      <alignment vertical="center"/>
    </xf>
    <xf numFmtId="0" fontId="6" fillId="0" borderId="0" xfId="1" applyFont="1" applyBorder="1" applyAlignment="1">
      <alignment vertical="center"/>
    </xf>
    <xf numFmtId="0" fontId="5" fillId="0" borderId="0" xfId="1" applyFont="1" applyBorder="1" applyAlignment="1">
      <alignment horizontal="right" vertical="center"/>
    </xf>
    <xf numFmtId="0" fontId="5" fillId="0" borderId="0" xfId="1" applyFont="1" applyBorder="1" applyAlignment="1">
      <alignment horizontal="left" vertical="center" wrapText="1"/>
    </xf>
    <xf numFmtId="164" fontId="4" fillId="0" borderId="0" xfId="2" applyFont="1" applyBorder="1" applyAlignment="1">
      <alignment horizontal="right" vertical="center"/>
    </xf>
    <xf numFmtId="164" fontId="5" fillId="0" borderId="0" xfId="2" applyFont="1" applyBorder="1" applyAlignment="1">
      <alignment horizontal="right" vertical="center" wrapText="1"/>
    </xf>
    <xf numFmtId="164" fontId="5" fillId="0" borderId="0" xfId="2" applyFont="1" applyBorder="1" applyAlignment="1">
      <alignment horizontal="center" vertical="center"/>
    </xf>
    <xf numFmtId="164" fontId="5" fillId="0" borderId="0" xfId="2" applyFont="1" applyBorder="1" applyAlignment="1">
      <alignment horizontal="right" vertical="center"/>
    </xf>
    <xf numFmtId="164" fontId="8" fillId="0" borderId="0" xfId="2" applyFont="1" applyBorder="1" applyAlignment="1">
      <alignment horizontal="right" vertical="center"/>
    </xf>
    <xf numFmtId="164" fontId="9" fillId="0" borderId="0" xfId="2" applyFont="1" applyBorder="1" applyAlignment="1">
      <alignment horizontal="right" vertical="center"/>
    </xf>
    <xf numFmtId="0" fontId="5" fillId="0" borderId="0" xfId="1" applyFont="1" applyBorder="1" applyAlignment="1">
      <alignment horizontal="left" vertical="center"/>
    </xf>
    <xf numFmtId="0" fontId="4" fillId="0" borderId="0" xfId="1" applyFont="1" applyBorder="1" applyAlignment="1">
      <alignment horizontal="left" vertical="center" wrapText="1"/>
    </xf>
    <xf numFmtId="164" fontId="4" fillId="0" borderId="0" xfId="2" applyFont="1" applyBorder="1" applyAlignment="1">
      <alignment horizontal="right" vertical="center" wrapText="1"/>
    </xf>
    <xf numFmtId="166" fontId="5" fillId="0" borderId="0" xfId="2" applyNumberFormat="1" applyFont="1" applyBorder="1" applyAlignment="1">
      <alignment horizontal="right" vertical="center"/>
    </xf>
    <xf numFmtId="0" fontId="10" fillId="0" borderId="0" xfId="1" applyFont="1" applyBorder="1" applyAlignment="1">
      <alignment horizontal="left" vertical="center"/>
    </xf>
    <xf numFmtId="0" fontId="1" fillId="0" borderId="0" xfId="1"/>
    <xf numFmtId="0" fontId="11" fillId="0" borderId="0" xfId="1" applyFont="1" applyAlignment="1">
      <alignment vertical="center"/>
    </xf>
    <xf numFmtId="0" fontId="11" fillId="0" borderId="0" xfId="1" applyFont="1" applyAlignment="1">
      <alignment horizontal="right" vertical="center"/>
    </xf>
    <xf numFmtId="0" fontId="1" fillId="0" borderId="0" xfId="1" applyAlignment="1">
      <alignment vertical="center"/>
    </xf>
    <xf numFmtId="164" fontId="1" fillId="0" borderId="0" xfId="2" applyAlignment="1">
      <alignment vertical="center"/>
    </xf>
    <xf numFmtId="167" fontId="1" fillId="0" borderId="0" xfId="3" applyNumberFormat="1" applyAlignment="1">
      <alignment vertical="center"/>
    </xf>
    <xf numFmtId="0" fontId="4" fillId="0" borderId="9" xfId="1" applyFont="1" applyBorder="1" applyAlignment="1">
      <alignment vertical="center"/>
    </xf>
    <xf numFmtId="0" fontId="4" fillId="0" borderId="10" xfId="1" applyFont="1" applyBorder="1" applyAlignment="1">
      <alignment vertical="center"/>
    </xf>
    <xf numFmtId="164" fontId="4" fillId="0" borderId="0" xfId="2" applyFont="1" applyAlignment="1">
      <alignment vertical="center"/>
    </xf>
    <xf numFmtId="167" fontId="4" fillId="0" borderId="0" xfId="3" applyNumberFormat="1" applyFont="1" applyAlignment="1">
      <alignment vertical="center"/>
    </xf>
    <xf numFmtId="0" fontId="4" fillId="0" borderId="0" xfId="1" applyFont="1" applyAlignment="1">
      <alignment vertical="center"/>
    </xf>
    <xf numFmtId="0" fontId="12" fillId="0" borderId="14" xfId="1" applyFont="1" applyBorder="1" applyAlignment="1">
      <alignment vertical="center"/>
    </xf>
    <xf numFmtId="0" fontId="12" fillId="0" borderId="15" xfId="1" applyFont="1" applyBorder="1" applyAlignment="1">
      <alignment vertical="center"/>
    </xf>
    <xf numFmtId="9" fontId="12" fillId="2" borderId="11" xfId="3" applyFont="1" applyFill="1" applyBorder="1" applyAlignment="1">
      <alignment horizontal="center" vertical="center"/>
    </xf>
    <xf numFmtId="164" fontId="12" fillId="5" borderId="11" xfId="2" applyFont="1" applyFill="1" applyBorder="1" applyAlignment="1">
      <alignment horizontal="center" vertical="center"/>
    </xf>
    <xf numFmtId="164" fontId="12" fillId="0" borderId="0" xfId="2" applyFont="1" applyAlignment="1">
      <alignment vertical="center"/>
    </xf>
    <xf numFmtId="167" fontId="12" fillId="0" borderId="0" xfId="3" applyNumberFormat="1" applyFont="1" applyAlignment="1">
      <alignment vertical="center"/>
    </xf>
    <xf numFmtId="0" fontId="12" fillId="0" borderId="0" xfId="1" applyFont="1" applyAlignment="1">
      <alignment vertical="center"/>
    </xf>
    <xf numFmtId="0" fontId="1" fillId="0" borderId="11" xfId="1" applyBorder="1" applyAlignment="1">
      <alignment horizontal="right" vertical="center"/>
    </xf>
    <xf numFmtId="0" fontId="1" fillId="0" borderId="13" xfId="1" applyBorder="1" applyAlignment="1">
      <alignment vertical="center"/>
    </xf>
    <xf numFmtId="164" fontId="1" fillId="5" borderId="11" xfId="2" applyFill="1" applyBorder="1" applyAlignment="1">
      <alignment vertical="center"/>
    </xf>
    <xf numFmtId="0" fontId="1" fillId="0" borderId="12" xfId="1" applyBorder="1" applyAlignment="1">
      <alignment horizontal="right" vertical="center"/>
    </xf>
    <xf numFmtId="167" fontId="1" fillId="6" borderId="11" xfId="3" applyNumberFormat="1" applyFill="1" applyBorder="1" applyAlignment="1">
      <alignment vertical="center"/>
    </xf>
    <xf numFmtId="164" fontId="1" fillId="7" borderId="11" xfId="2" applyFill="1" applyBorder="1" applyAlignment="1">
      <alignment vertical="center"/>
    </xf>
    <xf numFmtId="9" fontId="4" fillId="6" borderId="11" xfId="3" applyFont="1" applyFill="1" applyBorder="1" applyAlignment="1">
      <alignment vertical="center"/>
    </xf>
    <xf numFmtId="164" fontId="4" fillId="7" borderId="11" xfId="2" applyFont="1" applyFill="1" applyBorder="1" applyAlignment="1">
      <alignment vertical="center"/>
    </xf>
    <xf numFmtId="167" fontId="1" fillId="2" borderId="11" xfId="3" applyNumberFormat="1" applyFill="1" applyBorder="1" applyAlignment="1">
      <alignment vertical="center"/>
    </xf>
    <xf numFmtId="0" fontId="1" fillId="0" borderId="0" xfId="1" applyFill="1" applyAlignment="1">
      <alignment vertical="center"/>
    </xf>
    <xf numFmtId="164" fontId="1" fillId="0" borderId="0" xfId="1" applyNumberFormat="1" applyFill="1" applyAlignment="1">
      <alignment vertical="center"/>
    </xf>
    <xf numFmtId="167" fontId="1" fillId="0" borderId="0" xfId="3" applyNumberFormat="1"/>
    <xf numFmtId="9" fontId="1" fillId="0" borderId="0" xfId="3"/>
    <xf numFmtId="164" fontId="1" fillId="0" borderId="0" xfId="2"/>
    <xf numFmtId="164" fontId="1" fillId="0" borderId="0" xfId="1" applyNumberFormat="1"/>
    <xf numFmtId="10" fontId="4" fillId="0" borderId="0" xfId="3" applyNumberFormat="1" applyFont="1" applyBorder="1" applyAlignment="1">
      <alignment horizontal="right" vertical="center"/>
    </xf>
    <xf numFmtId="0" fontId="1" fillId="0" borderId="0" xfId="1" applyFont="1" applyBorder="1" applyAlignment="1">
      <alignment horizontal="center" vertical="center"/>
    </xf>
    <xf numFmtId="164" fontId="1" fillId="0" borderId="0" xfId="2" applyFont="1" applyBorder="1" applyAlignment="1">
      <alignment horizontal="right" vertical="center"/>
    </xf>
    <xf numFmtId="0" fontId="1" fillId="0" borderId="0" xfId="1" applyFont="1" applyBorder="1" applyAlignment="1">
      <alignment vertical="center"/>
    </xf>
    <xf numFmtId="0" fontId="5" fillId="0" borderId="0" xfId="1" applyFont="1"/>
    <xf numFmtId="0" fontId="3" fillId="0" borderId="0" xfId="1" applyFont="1" applyBorder="1" applyAlignment="1">
      <alignment horizontal="center" vertical="center"/>
    </xf>
    <xf numFmtId="164" fontId="9" fillId="0" borderId="0" xfId="2" applyFont="1" applyBorder="1" applyAlignment="1">
      <alignment horizontal="center" vertical="center"/>
    </xf>
    <xf numFmtId="0" fontId="5" fillId="0" borderId="0" xfId="1" applyFont="1" applyBorder="1" applyAlignment="1">
      <alignment horizontal="center" vertical="center"/>
    </xf>
    <xf numFmtId="0" fontId="5" fillId="0" borderId="0" xfId="1" applyFont="1" applyBorder="1" applyAlignment="1">
      <alignment horizontal="center" vertical="center" wrapText="1"/>
    </xf>
    <xf numFmtId="0" fontId="5" fillId="4" borderId="0" xfId="1" applyFont="1" applyFill="1" applyBorder="1" applyAlignment="1">
      <alignment horizontal="center" vertical="center" wrapText="1"/>
    </xf>
    <xf numFmtId="164" fontId="9" fillId="0" borderId="0" xfId="2" applyFont="1" applyBorder="1" applyAlignment="1">
      <alignment horizontal="left" vertical="center"/>
    </xf>
    <xf numFmtId="164" fontId="8" fillId="0" borderId="0" xfId="2" applyFont="1" applyBorder="1" applyAlignment="1">
      <alignment horizontal="center" vertical="center"/>
    </xf>
    <xf numFmtId="0" fontId="1" fillId="0" borderId="0" xfId="1" applyFont="1" applyBorder="1" applyAlignment="1">
      <alignment horizontal="left" vertical="center" wrapText="1"/>
    </xf>
    <xf numFmtId="43" fontId="5" fillId="0" borderId="0" xfId="16" applyFont="1" applyBorder="1" applyAlignment="1">
      <alignment horizontal="right" vertical="center"/>
    </xf>
    <xf numFmtId="0" fontId="3" fillId="0" borderId="2"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2" fillId="8" borderId="0" xfId="1" applyFont="1" applyFill="1" applyBorder="1" applyAlignment="1">
      <alignment horizontal="center" vertical="center"/>
    </xf>
    <xf numFmtId="0" fontId="2" fillId="8" borderId="0" xfId="1" applyFont="1" applyFill="1" applyBorder="1" applyAlignment="1">
      <alignment horizontal="center" vertical="center" wrapText="1"/>
    </xf>
    <xf numFmtId="0" fontId="3" fillId="8" borderId="2" xfId="1" applyFont="1" applyFill="1" applyBorder="1" applyAlignment="1">
      <alignment horizontal="center" vertical="center" wrapText="1" shrinkToFit="1"/>
    </xf>
    <xf numFmtId="164" fontId="5" fillId="8" borderId="0" xfId="2" applyFont="1" applyFill="1" applyBorder="1" applyAlignment="1">
      <alignment horizontal="center" vertical="center"/>
    </xf>
    <xf numFmtId="17" fontId="3" fillId="8" borderId="0" xfId="1" applyNumberFormat="1" applyFont="1" applyFill="1" applyBorder="1" applyAlignment="1">
      <alignment horizontal="center" vertical="center" wrapText="1" shrinkToFit="1"/>
    </xf>
    <xf numFmtId="17" fontId="3" fillId="0" borderId="0" xfId="1" applyNumberFormat="1" applyFont="1" applyFill="1" applyBorder="1" applyAlignment="1">
      <alignment horizontal="center" vertical="center" wrapText="1" shrinkToFit="1"/>
    </xf>
    <xf numFmtId="0" fontId="3" fillId="0" borderId="0" xfId="1" applyFont="1" applyBorder="1" applyAlignment="1">
      <alignment horizontal="left" vertical="center" wrapText="1"/>
    </xf>
    <xf numFmtId="0" fontId="2" fillId="0" borderId="0" xfId="1" applyFont="1" applyFill="1" applyBorder="1" applyAlignment="1">
      <alignment horizontal="left" vertical="center" wrapText="1"/>
    </xf>
    <xf numFmtId="43" fontId="1" fillId="0" borderId="0" xfId="16" applyFont="1"/>
    <xf numFmtId="0" fontId="4" fillId="0" borderId="6" xfId="1" applyFont="1" applyFill="1" applyBorder="1" applyAlignment="1">
      <alignment horizontal="left" vertical="center" wrapText="1"/>
    </xf>
    <xf numFmtId="0" fontId="1" fillId="0" borderId="6" xfId="1" applyFont="1" applyFill="1" applyBorder="1" applyAlignment="1">
      <alignment horizontal="left" vertical="center" wrapText="1"/>
    </xf>
    <xf numFmtId="165" fontId="4" fillId="0" borderId="0" xfId="2" applyNumberFormat="1" applyFont="1" applyBorder="1" applyAlignment="1">
      <alignment vertical="center" wrapText="1"/>
    </xf>
    <xf numFmtId="164" fontId="4" fillId="0" borderId="0" xfId="2" applyFont="1" applyBorder="1" applyAlignment="1">
      <alignment vertical="center" wrapText="1"/>
    </xf>
    <xf numFmtId="0" fontId="4" fillId="0" borderId="0" xfId="1" applyFont="1" applyBorder="1" applyAlignment="1">
      <alignment vertical="center" wrapText="1"/>
    </xf>
    <xf numFmtId="164" fontId="5" fillId="0" borderId="0" xfId="2" applyFont="1" applyFill="1" applyBorder="1" applyAlignment="1">
      <alignment vertical="center" wrapText="1"/>
    </xf>
    <xf numFmtId="164" fontId="5" fillId="0" borderId="0" xfId="2" applyFont="1" applyBorder="1" applyAlignment="1">
      <alignment vertical="center" wrapText="1"/>
    </xf>
    <xf numFmtId="9" fontId="5" fillId="0" borderId="0" xfId="17" applyFont="1" applyBorder="1" applyAlignment="1">
      <alignment vertical="center" wrapText="1"/>
    </xf>
    <xf numFmtId="0" fontId="5" fillId="0" borderId="0" xfId="1" applyFont="1" applyBorder="1" applyAlignment="1">
      <alignment vertical="center" wrapText="1"/>
    </xf>
    <xf numFmtId="0" fontId="5" fillId="0" borderId="0" xfId="1" applyFont="1" applyFill="1" applyBorder="1" applyAlignment="1">
      <alignment vertical="center" wrapText="1"/>
    </xf>
    <xf numFmtId="164" fontId="4" fillId="0" borderId="0" xfId="2" applyFont="1" applyFill="1" applyBorder="1" applyAlignment="1">
      <alignment vertical="center" wrapText="1"/>
    </xf>
    <xf numFmtId="9" fontId="4" fillId="0" borderId="0" xfId="17" applyFont="1" applyBorder="1" applyAlignment="1">
      <alignment vertical="center" wrapText="1"/>
    </xf>
    <xf numFmtId="0" fontId="4" fillId="0" borderId="0" xfId="1" applyFont="1" applyFill="1" applyBorder="1" applyAlignment="1">
      <alignment vertical="center" wrapText="1"/>
    </xf>
    <xf numFmtId="10" fontId="5" fillId="0" borderId="6" xfId="3" applyNumberFormat="1" applyFont="1" applyFill="1" applyBorder="1" applyAlignment="1">
      <alignment horizontal="right" vertical="center"/>
    </xf>
    <xf numFmtId="0" fontId="6" fillId="0" borderId="6" xfId="1" applyFont="1" applyBorder="1" applyAlignment="1">
      <alignment horizontal="right" vertical="center"/>
    </xf>
    <xf numFmtId="0" fontId="7" fillId="0" borderId="6" xfId="1" applyFont="1" applyBorder="1" applyAlignment="1">
      <alignment horizontal="left" vertical="center"/>
    </xf>
    <xf numFmtId="164" fontId="6" fillId="0" borderId="6" xfId="2" applyFont="1" applyBorder="1" applyAlignment="1">
      <alignment horizontal="right" vertical="center"/>
    </xf>
    <xf numFmtId="164" fontId="7" fillId="0" borderId="7" xfId="2" applyFont="1" applyBorder="1" applyAlignment="1">
      <alignment horizontal="right" vertical="center"/>
    </xf>
    <xf numFmtId="164" fontId="6" fillId="0" borderId="6" xfId="2" applyFont="1" applyBorder="1" applyAlignment="1">
      <alignment horizontal="center" vertical="center"/>
    </xf>
    <xf numFmtId="164" fontId="6" fillId="8" borderId="6" xfId="2" applyFont="1" applyFill="1" applyBorder="1" applyAlignment="1">
      <alignment horizontal="center" vertical="center"/>
    </xf>
    <xf numFmtId="164" fontId="7" fillId="0" borderId="8" xfId="2" applyFont="1" applyBorder="1" applyAlignment="1">
      <alignment horizontal="right" vertical="center"/>
    </xf>
    <xf numFmtId="0" fontId="5" fillId="0" borderId="6" xfId="1" applyFont="1" applyBorder="1" applyAlignment="1">
      <alignment horizontal="left" vertical="center"/>
    </xf>
    <xf numFmtId="0" fontId="4" fillId="0" borderId="6" xfId="1" applyFont="1" applyFill="1" applyBorder="1" applyAlignment="1">
      <alignment horizontal="right" vertical="center" wrapText="1"/>
    </xf>
    <xf numFmtId="164" fontId="4" fillId="0" borderId="6" xfId="2" applyFont="1" applyFill="1" applyBorder="1" applyAlignment="1">
      <alignment horizontal="right" vertical="center" wrapText="1"/>
    </xf>
    <xf numFmtId="164" fontId="4" fillId="0" borderId="7" xfId="2" applyFont="1" applyFill="1" applyBorder="1" applyAlignment="1">
      <alignment horizontal="right" vertical="center" wrapText="1"/>
    </xf>
    <xf numFmtId="164" fontId="4" fillId="0" borderId="6" xfId="2" applyFont="1" applyFill="1" applyBorder="1" applyAlignment="1">
      <alignment horizontal="center" vertical="center" wrapText="1"/>
    </xf>
    <xf numFmtId="164" fontId="4" fillId="8" borderId="6" xfId="2" applyFont="1" applyFill="1" applyBorder="1" applyAlignment="1">
      <alignment horizontal="center" vertical="center" wrapText="1"/>
    </xf>
    <xf numFmtId="164" fontId="4" fillId="0" borderId="8" xfId="2" applyFont="1" applyFill="1" applyBorder="1" applyAlignment="1">
      <alignment horizontal="right" vertical="center" wrapText="1"/>
    </xf>
    <xf numFmtId="10" fontId="4" fillId="0" borderId="6" xfId="3" applyNumberFormat="1" applyFont="1" applyFill="1" applyBorder="1" applyAlignment="1">
      <alignment horizontal="right" vertical="center" wrapText="1"/>
    </xf>
    <xf numFmtId="0" fontId="4" fillId="0" borderId="6" xfId="1" applyFont="1" applyFill="1" applyBorder="1" applyAlignment="1">
      <alignment horizontal="center" vertical="center" wrapText="1"/>
    </xf>
    <xf numFmtId="0" fontId="1" fillId="0" borderId="6" xfId="1" applyFont="1" applyFill="1" applyBorder="1" applyAlignment="1">
      <alignment horizontal="right" vertical="center" wrapText="1"/>
    </xf>
    <xf numFmtId="0" fontId="5" fillId="0" borderId="6" xfId="1" applyFont="1" applyFill="1" applyBorder="1" applyAlignment="1">
      <alignment horizontal="center" vertical="center" wrapText="1"/>
    </xf>
    <xf numFmtId="164" fontId="5" fillId="0" borderId="7" xfId="2" applyFont="1" applyFill="1" applyBorder="1" applyAlignment="1">
      <alignment horizontal="right" vertical="center" wrapText="1"/>
    </xf>
    <xf numFmtId="164" fontId="5" fillId="0" borderId="6" xfId="2" applyFont="1" applyFill="1" applyBorder="1" applyAlignment="1">
      <alignment horizontal="right" vertical="center" wrapText="1"/>
    </xf>
    <xf numFmtId="164" fontId="5" fillId="8" borderId="6" xfId="2" applyFont="1" applyFill="1" applyBorder="1" applyAlignment="1">
      <alignment horizontal="right" vertical="center" wrapText="1"/>
    </xf>
    <xf numFmtId="164" fontId="5" fillId="0" borderId="8" xfId="2" applyFont="1" applyFill="1" applyBorder="1" applyAlignment="1">
      <alignment horizontal="right" vertical="center" wrapText="1"/>
    </xf>
    <xf numFmtId="10" fontId="5" fillId="0" borderId="6" xfId="3" applyNumberFormat="1" applyFont="1" applyFill="1" applyBorder="1" applyAlignment="1">
      <alignment horizontal="right" vertical="center" wrapText="1"/>
    </xf>
    <xf numFmtId="164" fontId="5" fillId="0" borderId="6" xfId="2" applyFont="1" applyFill="1" applyBorder="1" applyAlignment="1">
      <alignment horizontal="center" vertical="center" wrapText="1"/>
    </xf>
    <xf numFmtId="0" fontId="5" fillId="0" borderId="6" xfId="1" applyFont="1" applyFill="1" applyBorder="1" applyAlignment="1">
      <alignment horizontal="left" vertical="center" wrapText="1"/>
    </xf>
    <xf numFmtId="164" fontId="1" fillId="0" borderId="6" xfId="2" applyFont="1" applyFill="1" applyBorder="1" applyAlignment="1">
      <alignment horizontal="center" vertical="center" wrapText="1"/>
    </xf>
    <xf numFmtId="164" fontId="4" fillId="8" borderId="6" xfId="2" applyFont="1" applyFill="1" applyBorder="1" applyAlignment="1">
      <alignment horizontal="right" vertical="center" wrapText="1"/>
    </xf>
    <xf numFmtId="10" fontId="1" fillId="2" borderId="11" xfId="3" applyNumberFormat="1" applyFill="1" applyBorder="1" applyAlignment="1">
      <alignment vertical="center"/>
    </xf>
    <xf numFmtId="10" fontId="1" fillId="2" borderId="11" xfId="1" applyNumberFormat="1" applyFill="1" applyBorder="1" applyAlignment="1">
      <alignment vertical="center"/>
    </xf>
    <xf numFmtId="0" fontId="0" fillId="0" borderId="0" xfId="1" applyFont="1" applyProtection="1"/>
    <xf numFmtId="0" fontId="4" fillId="0" borderId="0" xfId="1" applyFont="1" applyAlignment="1" applyProtection="1">
      <alignment horizontal="center"/>
    </xf>
    <xf numFmtId="0" fontId="18" fillId="0" borderId="0" xfId="1" applyFont="1" applyAlignment="1" applyProtection="1">
      <alignment horizontal="center"/>
    </xf>
    <xf numFmtId="0" fontId="4" fillId="0" borderId="17" xfId="1" applyFont="1" applyBorder="1" applyAlignment="1" applyProtection="1">
      <alignment horizontal="center"/>
    </xf>
    <xf numFmtId="10" fontId="9" fillId="0" borderId="17" xfId="1" applyNumberFormat="1" applyFont="1" applyFill="1" applyBorder="1" applyAlignment="1" applyProtection="1">
      <alignment horizontal="center"/>
    </xf>
    <xf numFmtId="0" fontId="4" fillId="0" borderId="0" xfId="1" applyFont="1" applyProtection="1"/>
    <xf numFmtId="0" fontId="4" fillId="0" borderId="17" xfId="1" applyFont="1" applyFill="1" applyBorder="1" applyAlignment="1" applyProtection="1">
      <alignment horizontal="center" vertical="center" wrapText="1"/>
    </xf>
    <xf numFmtId="1" fontId="20" fillId="0" borderId="0" xfId="1" applyNumberFormat="1" applyFont="1" applyAlignment="1">
      <alignment horizontal="center" vertical="center"/>
    </xf>
    <xf numFmtId="0" fontId="2" fillId="0" borderId="0" xfId="1" applyFont="1" applyFill="1" applyBorder="1" applyAlignment="1" applyProtection="1">
      <alignment horizontal="left"/>
    </xf>
    <xf numFmtId="0" fontId="6" fillId="0" borderId="17" xfId="1" applyFont="1" applyBorder="1" applyAlignment="1" applyProtection="1">
      <alignment horizontal="center" vertical="center"/>
    </xf>
    <xf numFmtId="10" fontId="6" fillId="9" borderId="17" xfId="1" applyNumberFormat="1" applyFont="1" applyFill="1" applyBorder="1" applyAlignment="1" applyProtection="1">
      <alignment horizontal="center" vertical="center"/>
      <protection locked="0"/>
    </xf>
    <xf numFmtId="10" fontId="6" fillId="0" borderId="17" xfId="1" applyNumberFormat="1" applyFont="1" applyFill="1" applyBorder="1" applyAlignment="1" applyProtection="1">
      <alignment horizontal="center" vertical="center"/>
    </xf>
    <xf numFmtId="10" fontId="6" fillId="0" borderId="17" xfId="1" applyNumberFormat="1" applyFont="1" applyFill="1" applyBorder="1" applyAlignment="1" applyProtection="1">
      <alignment horizontal="center" vertical="center" wrapText="1"/>
    </xf>
    <xf numFmtId="0" fontId="6" fillId="0" borderId="17" xfId="1" applyFont="1" applyFill="1" applyBorder="1" applyAlignment="1" applyProtection="1">
      <alignment horizontal="center" vertical="center" wrapText="1"/>
    </xf>
    <xf numFmtId="0" fontId="6" fillId="11" borderId="17" xfId="1" applyFont="1" applyFill="1" applyBorder="1" applyAlignment="1" applyProtection="1">
      <alignment horizontal="center" vertical="center" wrapText="1"/>
    </xf>
    <xf numFmtId="10" fontId="7" fillId="11" borderId="17" xfId="1" applyNumberFormat="1" applyFont="1" applyFill="1" applyBorder="1" applyAlignment="1" applyProtection="1">
      <alignment horizontal="center" vertical="center"/>
    </xf>
    <xf numFmtId="0" fontId="21" fillId="0" borderId="0" xfId="1" applyFont="1" applyBorder="1" applyAlignment="1" applyProtection="1">
      <alignment horizontal="right" vertical="center"/>
    </xf>
    <xf numFmtId="0" fontId="0" fillId="0" borderId="0" xfId="1" applyFont="1" applyBorder="1" applyAlignment="1" applyProtection="1">
      <alignment horizontal="center" vertical="top"/>
    </xf>
    <xf numFmtId="0" fontId="24" fillId="0" borderId="0" xfId="1" applyFont="1" applyBorder="1" applyAlignment="1" applyProtection="1">
      <alignment horizontal="center" vertical="top"/>
    </xf>
    <xf numFmtId="171" fontId="0" fillId="0" borderId="0" xfId="1" applyNumberFormat="1" applyFont="1" applyAlignment="1" applyProtection="1"/>
    <xf numFmtId="0" fontId="4" fillId="0" borderId="20" xfId="1" applyFont="1" applyBorder="1" applyAlignment="1" applyProtection="1">
      <alignment horizontal="left"/>
    </xf>
    <xf numFmtId="0" fontId="0" fillId="0" borderId="20" xfId="1" applyFont="1" applyBorder="1" applyProtection="1"/>
    <xf numFmtId="0" fontId="6" fillId="0" borderId="0" xfId="1" applyFont="1" applyBorder="1" applyProtection="1"/>
    <xf numFmtId="0" fontId="0" fillId="0" borderId="0" xfId="1" applyFont="1" applyBorder="1" applyProtection="1"/>
    <xf numFmtId="0" fontId="4" fillId="0" borderId="0" xfId="22" applyFont="1" applyBorder="1" applyAlignment="1" applyProtection="1">
      <alignment horizontal="left" vertical="top"/>
    </xf>
    <xf numFmtId="0" fontId="0" fillId="0" borderId="0" xfId="1" applyNumberFormat="1" applyFont="1" applyFill="1" applyBorder="1" applyAlignment="1" applyProtection="1">
      <alignment vertical="top"/>
    </xf>
    <xf numFmtId="169" fontId="0" fillId="0" borderId="0" xfId="1" applyNumberFormat="1" applyFont="1" applyFill="1" applyBorder="1" applyAlignment="1" applyProtection="1"/>
    <xf numFmtId="0" fontId="6" fillId="0" borderId="0" xfId="1" applyFont="1" applyProtection="1"/>
    <xf numFmtId="169" fontId="0" fillId="0" borderId="0" xfId="1" applyNumberFormat="1" applyFont="1" applyFill="1" applyBorder="1" applyAlignment="1" applyProtection="1">
      <alignment vertical="top"/>
    </xf>
    <xf numFmtId="0" fontId="22" fillId="0" borderId="0" xfId="1" applyFont="1" applyBorder="1" applyAlignment="1" applyProtection="1">
      <alignment horizontal="right" vertical="center"/>
    </xf>
    <xf numFmtId="0" fontId="22" fillId="0" borderId="0" xfId="1" applyFont="1" applyBorder="1" applyAlignment="1" applyProtection="1">
      <alignment horizontal="center" vertical="top"/>
    </xf>
    <xf numFmtId="0" fontId="22" fillId="0" borderId="0" xfId="1" applyFont="1" applyBorder="1" applyAlignment="1" applyProtection="1">
      <alignment horizontal="left" vertical="center"/>
    </xf>
    <xf numFmtId="9" fontId="4" fillId="0" borderId="12" xfId="3" applyFont="1" applyBorder="1" applyAlignment="1">
      <alignment horizontal="center" vertical="center"/>
    </xf>
    <xf numFmtId="9" fontId="4" fillId="0" borderId="13" xfId="3" applyFont="1" applyBorder="1" applyAlignment="1">
      <alignment horizontal="center" vertical="center"/>
    </xf>
    <xf numFmtId="9" fontId="4" fillId="0" borderId="11" xfId="3" applyFont="1" applyBorder="1" applyAlignment="1">
      <alignment horizontal="center" vertical="center"/>
    </xf>
    <xf numFmtId="0" fontId="0" fillId="0" borderId="20" xfId="1" applyFont="1" applyBorder="1" applyAlignment="1" applyProtection="1">
      <alignment horizontal="left" vertical="center"/>
    </xf>
    <xf numFmtId="0" fontId="2" fillId="0" borderId="17" xfId="1" applyFont="1" applyBorder="1" applyAlignment="1" applyProtection="1">
      <alignment horizontal="left" vertical="center" wrapText="1"/>
    </xf>
    <xf numFmtId="49" fontId="0" fillId="9" borderId="17" xfId="1" applyNumberFormat="1" applyFont="1" applyFill="1" applyBorder="1" applyAlignment="1" applyProtection="1">
      <alignment horizontal="left" vertical="top" wrapText="1"/>
      <protection locked="0"/>
    </xf>
    <xf numFmtId="169" fontId="0" fillId="0" borderId="19" xfId="1" applyNumberFormat="1" applyFont="1" applyFill="1" applyBorder="1" applyAlignment="1" applyProtection="1">
      <alignment horizontal="left"/>
    </xf>
    <xf numFmtId="170" fontId="0" fillId="0" borderId="19" xfId="1" applyNumberFormat="1" applyFont="1" applyFill="1" applyBorder="1" applyAlignment="1" applyProtection="1">
      <alignment horizontal="left"/>
    </xf>
    <xf numFmtId="0" fontId="4" fillId="0" borderId="0" xfId="1" applyFont="1" applyBorder="1" applyAlignment="1" applyProtection="1">
      <alignment horizontal="left" vertical="center"/>
    </xf>
    <xf numFmtId="0" fontId="7" fillId="0" borderId="0" xfId="1" applyFont="1" applyBorder="1" applyAlignment="1" applyProtection="1">
      <alignment horizontal="left" vertical="center"/>
    </xf>
    <xf numFmtId="0" fontId="0" fillId="0" borderId="0" xfId="1" applyFont="1" applyBorder="1" applyAlignment="1" applyProtection="1">
      <alignment horizontal="center" vertical="center"/>
    </xf>
    <xf numFmtId="0" fontId="22" fillId="0" borderId="0" xfId="1" applyFont="1" applyBorder="1" applyAlignment="1" applyProtection="1">
      <alignment horizontal="right" vertical="center"/>
    </xf>
    <xf numFmtId="0" fontId="23" fillId="0" borderId="0" xfId="1" applyFont="1" applyBorder="1" applyAlignment="1" applyProtection="1">
      <alignment horizontal="center"/>
    </xf>
    <xf numFmtId="0" fontId="22" fillId="0" borderId="0" xfId="1" applyFont="1" applyBorder="1" applyAlignment="1" applyProtection="1">
      <alignment horizontal="left" vertical="center"/>
    </xf>
    <xf numFmtId="0" fontId="22" fillId="0" borderId="0" xfId="1" applyFont="1" applyBorder="1" applyAlignment="1" applyProtection="1">
      <alignment horizontal="center" vertical="top"/>
    </xf>
    <xf numFmtId="0" fontId="0" fillId="0" borderId="17" xfId="1" applyFont="1" applyBorder="1" applyAlignment="1" applyProtection="1">
      <alignment horizontal="center" vertical="center" wrapText="1"/>
    </xf>
    <xf numFmtId="4" fontId="7" fillId="0" borderId="17" xfId="1" applyNumberFormat="1" applyFont="1" applyFill="1" applyBorder="1" applyAlignment="1" applyProtection="1">
      <alignment horizontal="center" vertical="center"/>
    </xf>
    <xf numFmtId="4" fontId="7" fillId="0" borderId="17" xfId="1" applyNumberFormat="1" applyFont="1" applyFill="1" applyBorder="1" applyAlignment="1" applyProtection="1">
      <alignment horizontal="center" vertical="center" wrapText="1"/>
    </xf>
    <xf numFmtId="0" fontId="6" fillId="11" borderId="17" xfId="1" applyFont="1" applyFill="1" applyBorder="1" applyAlignment="1" applyProtection="1">
      <alignment horizontal="center" vertical="center" wrapText="1"/>
    </xf>
    <xf numFmtId="0" fontId="10" fillId="0" borderId="0" xfId="1" applyFont="1" applyBorder="1" applyAlignment="1" applyProtection="1">
      <alignment horizontal="left" vertical="center" indent="1"/>
    </xf>
    <xf numFmtId="0" fontId="4" fillId="0" borderId="17" xfId="1" applyFont="1" applyFill="1" applyBorder="1" applyAlignment="1" applyProtection="1">
      <alignment horizontal="center" vertical="center"/>
    </xf>
    <xf numFmtId="0" fontId="18" fillId="0" borderId="17" xfId="1" applyFont="1" applyBorder="1" applyAlignment="1" applyProtection="1">
      <alignment horizontal="center"/>
    </xf>
    <xf numFmtId="0" fontId="4" fillId="0" borderId="16" xfId="22" applyFont="1" applyBorder="1" applyAlignment="1" applyProtection="1">
      <alignment horizontal="left" vertical="top"/>
    </xf>
    <xf numFmtId="168" fontId="2" fillId="10" borderId="18" xfId="23" applyFont="1" applyFill="1" applyBorder="1" applyAlignment="1" applyProtection="1">
      <alignment horizontal="left"/>
      <protection locked="0"/>
    </xf>
    <xf numFmtId="0" fontId="7" fillId="0" borderId="17" xfId="1" applyFont="1" applyBorder="1" applyAlignment="1" applyProtection="1">
      <alignment horizontal="center" vertical="center"/>
    </xf>
    <xf numFmtId="0" fontId="19" fillId="0" borderId="0" xfId="1" applyFont="1" applyBorder="1" applyAlignment="1">
      <alignment horizontal="center" textRotation="90"/>
    </xf>
    <xf numFmtId="0" fontId="2" fillId="0" borderId="18" xfId="23" applyNumberFormat="1" applyFont="1" applyFill="1" applyBorder="1" applyAlignment="1" applyProtection="1">
      <alignment horizontal="left" wrapText="1"/>
    </xf>
    <xf numFmtId="0" fontId="2" fillId="0" borderId="17" xfId="1" applyFont="1" applyFill="1" applyBorder="1" applyAlignment="1" applyProtection="1">
      <alignment horizontal="left" wrapText="1"/>
    </xf>
    <xf numFmtId="10" fontId="2" fillId="9" borderId="17" xfId="1" applyNumberFormat="1" applyFont="1" applyFill="1" applyBorder="1" applyAlignment="1" applyProtection="1">
      <alignment horizontal="center"/>
      <protection locked="0"/>
    </xf>
    <xf numFmtId="0" fontId="2" fillId="0" borderId="17" xfId="1" applyFont="1" applyFill="1" applyBorder="1" applyAlignment="1" applyProtection="1">
      <alignment horizontal="left"/>
    </xf>
    <xf numFmtId="0" fontId="1" fillId="0" borderId="16" xfId="1" applyFont="1" applyBorder="1" applyAlignment="1" applyProtection="1">
      <alignment horizontal="center"/>
    </xf>
    <xf numFmtId="0" fontId="4" fillId="0" borderId="18" xfId="1" applyFont="1" applyBorder="1" applyAlignment="1" applyProtection="1">
      <alignment horizontal="center"/>
    </xf>
    <xf numFmtId="0" fontId="0" fillId="0" borderId="18" xfId="1" applyFont="1" applyFill="1" applyBorder="1" applyAlignment="1" applyProtection="1">
      <alignment horizontal="left" vertical="top" wrapText="1"/>
    </xf>
  </cellXfs>
  <cellStyles count="25">
    <cellStyle name="Moeda_Composicao BDI v2.1" xfId="23" xr:uid="{00000000-0005-0000-0000-000000000000}"/>
    <cellStyle name="Normal" xfId="0" builtinId="0"/>
    <cellStyle name="Normal 2" xfId="1" xr:uid="{00000000-0005-0000-0000-000002000000}"/>
    <cellStyle name="Normal 2 2" xfId="4" xr:uid="{00000000-0005-0000-0000-000003000000}"/>
    <cellStyle name="Normal 2 2 2 5" xfId="14" xr:uid="{00000000-0005-0000-0000-000004000000}"/>
    <cellStyle name="Normal 2 3" xfId="7" xr:uid="{00000000-0005-0000-0000-000005000000}"/>
    <cellStyle name="Normal 2 4" xfId="20" xr:uid="{00000000-0005-0000-0000-000006000000}"/>
    <cellStyle name="Normal 2 8" xfId="10" xr:uid="{00000000-0005-0000-0000-000007000000}"/>
    <cellStyle name="Normal 3" xfId="19" xr:uid="{00000000-0005-0000-0000-000008000000}"/>
    <cellStyle name="Normal 3 2" xfId="18" xr:uid="{00000000-0005-0000-0000-000009000000}"/>
    <cellStyle name="Normal 3 3" xfId="24" xr:uid="{00000000-0005-0000-0000-00000A000000}"/>
    <cellStyle name="Normal_FICHA DE VERIFICAÇÃO PRELIMINAR - Plano R" xfId="22" xr:uid="{00000000-0005-0000-0000-00000B000000}"/>
    <cellStyle name="Porcentagem" xfId="17" builtinId="5"/>
    <cellStyle name="Porcentagem 2" xfId="3" xr:uid="{00000000-0005-0000-0000-00000D000000}"/>
    <cellStyle name="Porcentagem 2 2" xfId="9" xr:uid="{00000000-0005-0000-0000-00000E000000}"/>
    <cellStyle name="Porcentagem 3" xfId="15" xr:uid="{00000000-0005-0000-0000-00000F000000}"/>
    <cellStyle name="Porcentagem 5 2" xfId="12" xr:uid="{00000000-0005-0000-0000-000010000000}"/>
    <cellStyle name="Porcentagem 6" xfId="6" xr:uid="{00000000-0005-0000-0000-000011000000}"/>
    <cellStyle name="Vírgula" xfId="16" builtinId="3"/>
    <cellStyle name="Vírgula 2" xfId="2" xr:uid="{00000000-0005-0000-0000-000013000000}"/>
    <cellStyle name="Vírgula 2 2" xfId="8" xr:uid="{00000000-0005-0000-0000-000014000000}"/>
    <cellStyle name="Vírgula 2 4 3 2" xfId="11" xr:uid="{00000000-0005-0000-0000-000015000000}"/>
    <cellStyle name="Vírgula 3" xfId="13" xr:uid="{00000000-0005-0000-0000-000016000000}"/>
    <cellStyle name="Vírgula 4" xfId="21" xr:uid="{00000000-0005-0000-0000-000017000000}"/>
    <cellStyle name="Vírgula 7" xfId="5" xr:uid="{00000000-0005-0000-0000-000018000000}"/>
  </cellStyles>
  <dxfs count="4">
    <dxf>
      <font>
        <b/>
        <i val="0"/>
        <condense val="0"/>
        <extend val="0"/>
      </font>
    </dxf>
    <dxf>
      <font>
        <b val="0"/>
        <condense val="0"/>
        <extend val="0"/>
        <color indexed="17"/>
      </font>
      <border>
        <left style="thin">
          <color indexed="8"/>
        </left>
        <right style="thin">
          <color indexed="8"/>
        </right>
        <top style="thin">
          <color indexed="8"/>
        </top>
        <bottom style="thin">
          <color indexed="8"/>
        </bottom>
      </border>
    </dxf>
    <dxf>
      <font>
        <b val="0"/>
        <condense val="0"/>
        <extend val="0"/>
        <color indexed="10"/>
      </font>
      <border>
        <left style="thin">
          <color indexed="8"/>
        </left>
        <right style="thin">
          <color indexed="8"/>
        </right>
        <top style="thin">
          <color indexed="8"/>
        </top>
        <bottom style="thin">
          <color indexed="8"/>
        </bottom>
      </border>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NULL"/></Relationships>
</file>

<file path=xl/drawings/_rels/drawing2.xml.rels><?xml version="1.0" encoding="UTF-8" standalone="yes"?>
<Relationships xmlns="http://schemas.openxmlformats.org/package/2006/relationships"><Relationship Id="rId1" Type="http://schemas.openxmlformats.org/officeDocument/2006/relationships/image" Target="NULL"/></Relationships>
</file>

<file path=xl/drawings/_rels/drawing3.xml.rels><?xml version="1.0" encoding="UTF-8" standalone="yes"?>
<Relationships xmlns="http://schemas.openxmlformats.org/package/2006/relationships"><Relationship Id="rId3" Type="http://schemas.openxmlformats.org/officeDocument/2006/relationships/hyperlink" Target="#OR&#199;AMENTO!M13"/><Relationship Id="rId2" Type="http://schemas.openxmlformats.org/officeDocument/2006/relationships/hyperlink" Target="#Menu!E6"/><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2</xdr:col>
      <xdr:colOff>296718</xdr:colOff>
      <xdr:row>5</xdr:row>
      <xdr:rowOff>95250</xdr:rowOff>
    </xdr:to>
    <xdr:pic>
      <xdr:nvPicPr>
        <xdr:cNvPr id="4" name="Picture 2" descr="logo prefeitura endereç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48101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1346970</xdr:colOff>
      <xdr:row>44</xdr:row>
      <xdr:rowOff>134697</xdr:rowOff>
    </xdr:from>
    <xdr:to>
      <xdr:col>17</xdr:col>
      <xdr:colOff>3356745</xdr:colOff>
      <xdr:row>49</xdr:row>
      <xdr:rowOff>158455</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15817273" y="15230379"/>
          <a:ext cx="2009775" cy="841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r>
            <a:rPr lang="pt-BR" sz="1100" b="1" i="0" baseline="0">
              <a:effectLst/>
              <a:latin typeface="+mn-lt"/>
              <a:ea typeface="+mn-ea"/>
              <a:cs typeface="+mn-cs"/>
            </a:rPr>
            <a:t>OELITON ANTUNES COELHO</a:t>
          </a:r>
          <a:endParaRPr lang="pt-BR" sz="1000">
            <a:effectLst/>
          </a:endParaRPr>
        </a:p>
        <a:p>
          <a:pPr algn="ctr" rtl="0"/>
          <a:r>
            <a:rPr lang="pt-BR" sz="1100" b="1" i="0" baseline="0">
              <a:effectLst/>
              <a:latin typeface="+mn-lt"/>
              <a:ea typeface="+mn-ea"/>
              <a:cs typeface="+mn-cs"/>
            </a:rPr>
            <a:t>Engenheiro Civil</a:t>
          </a:r>
          <a:endParaRPr lang="pt-BR" sz="1000">
            <a:effectLst/>
          </a:endParaRPr>
        </a:p>
        <a:p>
          <a:pPr algn="ctr" rtl="0"/>
          <a:r>
            <a:rPr lang="pt-BR" sz="1100" b="1" i="0" baseline="0">
              <a:effectLst/>
              <a:latin typeface="+mn-lt"/>
              <a:ea typeface="+mn-ea"/>
              <a:cs typeface="+mn-cs"/>
            </a:rPr>
            <a:t>CREA SC 115.283-2</a:t>
          </a:r>
          <a:endParaRPr lang="pt-BR" sz="1000">
            <a:effectLst/>
          </a:endParaRPr>
        </a:p>
        <a:p>
          <a:pPr algn="ctr" rtl="0">
            <a:lnSpc>
              <a:spcPts val="1000"/>
            </a:lnSpc>
            <a:defRPr sz="1000"/>
          </a:pPr>
          <a:r>
            <a:rPr lang="pt-BR" sz="1000" b="1" i="0" u="none" strike="noStrike" baseline="0">
              <a:solidFill>
                <a:srgbClr val="000000"/>
              </a:solidFill>
              <a:latin typeface="Arial"/>
              <a:cs typeface="Arial"/>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95250</xdr:rowOff>
    </xdr:from>
    <xdr:to>
      <xdr:col>2</xdr:col>
      <xdr:colOff>361950</xdr:colOff>
      <xdr:row>0</xdr:row>
      <xdr:rowOff>733425</xdr:rowOff>
    </xdr:to>
    <xdr:pic>
      <xdr:nvPicPr>
        <xdr:cNvPr id="4" name="Picture 2" descr="logo prefeitura endereç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95250"/>
          <a:ext cx="38385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180974</xdr:colOff>
      <xdr:row>22</xdr:row>
      <xdr:rowOff>63313</xdr:rowOff>
    </xdr:from>
    <xdr:to>
      <xdr:col>16</xdr:col>
      <xdr:colOff>57149</xdr:colOff>
      <xdr:row>27</xdr:row>
      <xdr:rowOff>95249</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9544049" y="5483038"/>
          <a:ext cx="2009775" cy="841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r>
            <a:rPr lang="pt-BR" sz="1100" b="1" i="0" baseline="0">
              <a:effectLst/>
              <a:latin typeface="+mn-lt"/>
              <a:ea typeface="+mn-ea"/>
              <a:cs typeface="+mn-cs"/>
            </a:rPr>
            <a:t>OELITON ANTUNES COELHO</a:t>
          </a:r>
          <a:endParaRPr lang="pt-BR" sz="1000">
            <a:effectLst/>
          </a:endParaRPr>
        </a:p>
        <a:p>
          <a:pPr algn="ctr" rtl="0"/>
          <a:r>
            <a:rPr lang="pt-BR" sz="1100" b="1" i="0" baseline="0">
              <a:effectLst/>
              <a:latin typeface="+mn-lt"/>
              <a:ea typeface="+mn-ea"/>
              <a:cs typeface="+mn-cs"/>
            </a:rPr>
            <a:t>Engenheiro Civil</a:t>
          </a:r>
          <a:endParaRPr lang="pt-BR" sz="1000">
            <a:effectLst/>
          </a:endParaRPr>
        </a:p>
        <a:p>
          <a:pPr algn="ctr" rtl="0"/>
          <a:r>
            <a:rPr lang="pt-BR" sz="1100" b="1" i="0" baseline="0">
              <a:effectLst/>
              <a:latin typeface="+mn-lt"/>
              <a:ea typeface="+mn-ea"/>
              <a:cs typeface="+mn-cs"/>
            </a:rPr>
            <a:t>CREA SC 115.283-2</a:t>
          </a:r>
          <a:endParaRPr lang="pt-BR" sz="1000">
            <a:effectLst/>
          </a:endParaRPr>
        </a:p>
        <a:p>
          <a:pPr algn="ctr" rtl="0">
            <a:lnSpc>
              <a:spcPts val="1000"/>
            </a:lnSpc>
            <a:defRPr sz="1000"/>
          </a:pPr>
          <a:r>
            <a:rPr lang="pt-BR" sz="1000" b="1" i="0" u="none" strike="noStrike" baseline="0">
              <a:solidFill>
                <a:srgbClr val="000000"/>
              </a:solidFill>
              <a:latin typeface="Arial"/>
              <a:cs typeface="Arial"/>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28575</xdr:colOff>
      <xdr:row>0</xdr:row>
      <xdr:rowOff>19050</xdr:rowOff>
    </xdr:from>
    <xdr:to>
      <xdr:col>11</xdr:col>
      <xdr:colOff>390525</xdr:colOff>
      <xdr:row>2</xdr:row>
      <xdr:rowOff>38100</xdr:rowOff>
    </xdr:to>
    <xdr:pic>
      <xdr:nvPicPr>
        <xdr:cNvPr id="2" name="Logo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 y="19050"/>
          <a:ext cx="1790700" cy="381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279400</xdr:colOff>
      <xdr:row>1</xdr:row>
      <xdr:rowOff>23283</xdr:rowOff>
    </xdr:from>
    <xdr:to>
      <xdr:col>8</xdr:col>
      <xdr:colOff>131234</xdr:colOff>
      <xdr:row>3</xdr:row>
      <xdr:rowOff>8466</xdr:rowOff>
    </xdr:to>
    <xdr:sp macro="" textlink="" fLocksText="0">
      <xdr:nvSpPr>
        <xdr:cNvPr id="3" name="AutoShape 67">
          <a:hlinkClick xmlns:r="http://schemas.openxmlformats.org/officeDocument/2006/relationships" r:id="rId2"/>
          <a:extLst>
            <a:ext uri="{FF2B5EF4-FFF2-40B4-BE49-F238E27FC236}">
              <a16:creationId xmlns:a16="http://schemas.microsoft.com/office/drawing/2014/main" id="{00000000-0008-0000-0200-000003000000}"/>
            </a:ext>
          </a:extLst>
        </xdr:cNvPr>
        <xdr:cNvSpPr>
          <a:spLocks noChangeArrowheads="1"/>
        </xdr:cNvSpPr>
      </xdr:nvSpPr>
      <xdr:spPr bwMode="auto">
        <a:xfrm>
          <a:off x="279400" y="223308"/>
          <a:ext cx="566209" cy="309033"/>
        </a:xfrm>
        <a:prstGeom prst="roundRect">
          <a:avLst>
            <a:gd name="adj" fmla="val 16667"/>
          </a:avLst>
        </a:prstGeom>
        <a:solidFill>
          <a:srgbClr val="99CCFF"/>
        </a:solidFill>
        <a:ln w="9360">
          <a:solidFill>
            <a:srgbClr val="808080"/>
          </a:solidFill>
          <a:miter lim="800000"/>
          <a:headEnd/>
          <a:tailEnd/>
        </a:ln>
        <a:effec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xdr:twoCellAnchor>
  <xdr:twoCellAnchor>
    <xdr:from>
      <xdr:col>7</xdr:col>
      <xdr:colOff>279399</xdr:colOff>
      <xdr:row>3</xdr:row>
      <xdr:rowOff>57150</xdr:rowOff>
    </xdr:from>
    <xdr:to>
      <xdr:col>8</xdr:col>
      <xdr:colOff>131233</xdr:colOff>
      <xdr:row>5</xdr:row>
      <xdr:rowOff>42333</xdr:rowOff>
    </xdr:to>
    <xdr:sp macro="" textlink="" fLocksText="0">
      <xdr:nvSpPr>
        <xdr:cNvPr id="4" name="AutoShape 67">
          <a:hlinkClick xmlns:r="http://schemas.openxmlformats.org/officeDocument/2006/relationships" r:id="rId3"/>
          <a:extLst>
            <a:ext uri="{FF2B5EF4-FFF2-40B4-BE49-F238E27FC236}">
              <a16:creationId xmlns:a16="http://schemas.microsoft.com/office/drawing/2014/main" id="{00000000-0008-0000-0200-000004000000}"/>
            </a:ext>
          </a:extLst>
        </xdr:cNvPr>
        <xdr:cNvSpPr>
          <a:spLocks noChangeArrowheads="1"/>
        </xdr:cNvSpPr>
      </xdr:nvSpPr>
      <xdr:spPr bwMode="auto">
        <a:xfrm>
          <a:off x="279399" y="581025"/>
          <a:ext cx="566209" cy="309033"/>
        </a:xfrm>
        <a:prstGeom prst="roundRect">
          <a:avLst>
            <a:gd name="adj" fmla="val 16667"/>
          </a:avLst>
        </a:prstGeom>
        <a:solidFill>
          <a:srgbClr val="99CCFF"/>
        </a:solidFill>
        <a:ln w="9360">
          <a:solidFill>
            <a:srgbClr val="808080"/>
          </a:solidFill>
          <a:miter lim="800000"/>
          <a:headEnd/>
          <a:tailEnd/>
        </a:ln>
        <a:effec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a:t>
          </a:r>
          <a:endParaRPr lang="pt-BR" sz="1100" b="1" i="0" u="none" strike="noStrike" baseline="0">
            <a:solidFill>
              <a:srgbClr val="000000"/>
            </a:solidFill>
            <a:latin typeface="Calibri"/>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imon1\AppData\Local\Microsoft\Windows\Temporary%20Internet%20Files\Content.Outlook\V35OTX5H\OR&#199;_PO&#199;O_FRIO_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imon1\Desktop\DOCUMENTOS%20A%20CLASSIFICAR\pavimenta&#231;&#245;es%20terra\corre&#231;&#245;es\PROJ%2013.08.2021\Refer&#234;ncia%2005-202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ruy\_01%20Reequil&#237;brio%20-%20arquivos%20revisados\Realinamento%20SET%202017-INCC-mensal%20ANP-DNIT%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row r="1">
          <cell r="J1" t="str">
            <v>PM</v>
          </cell>
        </row>
        <row r="2">
          <cell r="J2" t="str">
            <v>v3.0.5</v>
          </cell>
        </row>
        <row r="3">
          <cell r="O3">
            <v>1</v>
          </cell>
        </row>
        <row r="4">
          <cell r="O4">
            <v>1</v>
          </cell>
        </row>
      </sheetData>
      <sheetData sheetId="1">
        <row r="2">
          <cell r="J2" t="str">
            <v>Itens de Investimento</v>
          </cell>
          <cell r="K2" t="str">
            <v>Unidades habitacionais</v>
          </cell>
          <cell r="L2">
            <v>3</v>
          </cell>
          <cell r="M2" t="str">
            <v>Equipamentos comunitários</v>
          </cell>
          <cell r="N2">
            <v>6</v>
          </cell>
          <cell r="O2" t="str">
            <v>Pavimentação</v>
          </cell>
          <cell r="P2">
            <v>6</v>
          </cell>
          <cell r="Q2" t="str">
            <v xml:space="preserve">Drenagem </v>
          </cell>
          <cell r="R2">
            <v>6</v>
          </cell>
          <cell r="S2" t="str">
            <v>Abastecimento de água</v>
          </cell>
          <cell r="T2">
            <v>11</v>
          </cell>
          <cell r="U2" t="str">
            <v>Esgotamento sanitário</v>
          </cell>
          <cell r="V2">
            <v>8</v>
          </cell>
          <cell r="W2" t="str">
            <v>Energia elétrica e iluminação pública</v>
          </cell>
          <cell r="X2">
            <v>4</v>
          </cell>
          <cell r="Y2" t="str">
            <v>Coleta e tratamento de resíduos sólidos</v>
          </cell>
          <cell r="Z2">
            <v>6</v>
          </cell>
          <cell r="AA2" t="str">
            <v xml:space="preserve">Contenção e estabilização de encostas </v>
          </cell>
          <cell r="AB2">
            <v>2</v>
          </cell>
          <cell r="AC2" t="str">
            <v>Regularização fundiária</v>
          </cell>
          <cell r="AD2">
            <v>2</v>
          </cell>
          <cell r="AE2" t="str">
            <v>Aquisição de terreno</v>
          </cell>
          <cell r="AF2">
            <v>2</v>
          </cell>
          <cell r="AG2" t="str">
            <v>Aquisição de equipamentos e insumos</v>
          </cell>
          <cell r="AH2">
            <v>1</v>
          </cell>
          <cell r="AI2" t="str">
            <v>Elaboração de estudos e projetos</v>
          </cell>
          <cell r="AJ2">
            <v>1</v>
          </cell>
          <cell r="AK2" t="str">
            <v>Instrumentos e ações em planejamento e gestão pública</v>
          </cell>
          <cell r="AL2">
            <v>1</v>
          </cell>
          <cell r="AM2" t="str">
            <v>Ações complementares às obras</v>
          </cell>
          <cell r="AN2">
            <v>3</v>
          </cell>
          <cell r="AO2" t="str">
            <v>Gerenciamento</v>
          </cell>
          <cell r="AP2">
            <v>1</v>
          </cell>
          <cell r="AQ2" t="str">
            <v>Trabalho social</v>
          </cell>
          <cell r="AR2">
            <v>4</v>
          </cell>
        </row>
        <row r="3">
          <cell r="J3" t="str">
            <v>Unidades habitacionais</v>
          </cell>
        </row>
        <row r="4">
          <cell r="F4" t="str">
            <v>OGU</v>
          </cell>
          <cell r="J4" t="str">
            <v>Equipamentos comunitários</v>
          </cell>
        </row>
        <row r="5">
          <cell r="F5" t="str">
            <v>MUNICIPIO DE PIÊN - PR</v>
          </cell>
          <cell r="J5" t="str">
            <v>Pavimentação</v>
          </cell>
        </row>
        <row r="6">
          <cell r="F6" t="str">
            <v>PIÊN/PR</v>
          </cell>
          <cell r="J6" t="str">
            <v xml:space="preserve">Drenagem </v>
          </cell>
        </row>
        <row r="7">
          <cell r="F7" t="str">
            <v>1074253-06/2020</v>
          </cell>
          <cell r="J7" t="str">
            <v>Abastecimento de água</v>
          </cell>
        </row>
        <row r="8">
          <cell r="F8" t="str">
            <v>908340</v>
          </cell>
          <cell r="J8" t="str">
            <v>Esgotamento sanitário</v>
          </cell>
        </row>
        <row r="9">
          <cell r="F9">
            <v>286500</v>
          </cell>
          <cell r="J9" t="str">
            <v>Energia elétrica e iluminação pública</v>
          </cell>
        </row>
        <row r="10">
          <cell r="F10">
            <v>147135.65</v>
          </cell>
          <cell r="J10" t="str">
            <v>Coleta e tratamento de resíduos sólidos</v>
          </cell>
        </row>
        <row r="11">
          <cell r="J11" t="str">
            <v xml:space="preserve">Contenção e estabilização de encostas </v>
          </cell>
        </row>
        <row r="12">
          <cell r="J12" t="str">
            <v>Regularização fundiária</v>
          </cell>
        </row>
        <row r="13">
          <cell r="J13" t="str">
            <v>Aquisição de terreno</v>
          </cell>
        </row>
        <row r="14">
          <cell r="J14" t="str">
            <v>Aquisição de equipamentos e insumos</v>
          </cell>
        </row>
        <row r="15">
          <cell r="J15" t="str">
            <v>Elaboração de estudos e projetos</v>
          </cell>
        </row>
        <row r="16">
          <cell r="F16" t="str">
            <v>ADEQUAÇÃO DE ESTRADAS VICINAIS</v>
          </cell>
          <cell r="J16" t="str">
            <v>Instrumentos e ações em planejamento e gestão pública</v>
          </cell>
        </row>
        <row r="17">
          <cell r="F17" t="str">
            <v>PAVIMENTAÇÃO REVESTIMENTO PRIMÁRIO NA LOCALIDADE DE POÇO FRIO</v>
          </cell>
          <cell r="J17" t="str">
            <v>Ações complementares às obras</v>
          </cell>
        </row>
        <row r="18">
          <cell r="F18" t="str">
            <v>NÃO DESONERADO</v>
          </cell>
          <cell r="J18" t="str">
            <v>Gerenciamento</v>
          </cell>
        </row>
        <row r="19">
          <cell r="J19" t="str">
            <v>Trabalho social</v>
          </cell>
        </row>
        <row r="25">
          <cell r="F25">
            <v>44447</v>
          </cell>
        </row>
      </sheetData>
      <sheetData sheetId="2"/>
      <sheetData sheetId="3"/>
      <sheetData sheetId="4">
        <row r="8">
          <cell r="F8" t="str">
            <v>'[Referência 05-2021.xls]Banco'!$a5:$a$65536</v>
          </cell>
          <cell r="AF8" t="b">
            <v>1</v>
          </cell>
        </row>
        <row r="10">
          <cell r="AF10" t="b">
            <v>1</v>
          </cell>
        </row>
        <row r="11">
          <cell r="AF11" t="b">
            <v>1</v>
          </cell>
        </row>
        <row r="15">
          <cell r="M15" t="str">
            <v>LOTE</v>
          </cell>
          <cell r="X15">
            <v>433635.65</v>
          </cell>
          <cell r="Z15" t="str">
            <v/>
          </cell>
          <cell r="AA15">
            <v>147135.65000000002</v>
          </cell>
          <cell r="AB15">
            <v>0</v>
          </cell>
        </row>
        <row r="16">
          <cell r="X16">
            <v>433635.65</v>
          </cell>
          <cell r="Z16" t="str">
            <v/>
          </cell>
          <cell r="AA16">
            <v>147135.65000000002</v>
          </cell>
          <cell r="AB16">
            <v>0</v>
          </cell>
        </row>
        <row r="17">
          <cell r="X17">
            <v>33609.910000000003</v>
          </cell>
          <cell r="Z17" t="str">
            <v/>
          </cell>
          <cell r="AA17">
            <v>11404.080716821831</v>
          </cell>
          <cell r="AB17">
            <v>0</v>
          </cell>
        </row>
        <row r="18">
          <cell r="X18">
            <v>1122.8800000000001</v>
          </cell>
          <cell r="Z18" t="str">
            <v>RA</v>
          </cell>
          <cell r="AA18">
            <v>381.00114386812993</v>
          </cell>
          <cell r="AB18">
            <v>0</v>
          </cell>
        </row>
        <row r="19">
          <cell r="X19">
            <v>32487.03</v>
          </cell>
          <cell r="Z19" t="str">
            <v>RA</v>
          </cell>
          <cell r="AA19">
            <v>11023.0795729537</v>
          </cell>
          <cell r="AB19">
            <v>0</v>
          </cell>
        </row>
        <row r="20">
          <cell r="X20">
            <v>49697.93</v>
          </cell>
          <cell r="Z20" t="str">
            <v/>
          </cell>
          <cell r="AA20">
            <v>16862.859947526227</v>
          </cell>
          <cell r="AB20">
            <v>0</v>
          </cell>
        </row>
        <row r="21">
          <cell r="X21">
            <v>27025.02</v>
          </cell>
          <cell r="Z21" t="str">
            <v>RA</v>
          </cell>
          <cell r="AA21">
            <v>9169.7808608747928</v>
          </cell>
          <cell r="AB21">
            <v>0</v>
          </cell>
        </row>
        <row r="22">
          <cell r="X22">
            <v>1626.85</v>
          </cell>
          <cell r="Z22" t="str">
            <v>RA</v>
          </cell>
          <cell r="AA22">
            <v>552.00173740904381</v>
          </cell>
          <cell r="AB22">
            <v>0</v>
          </cell>
        </row>
        <row r="23">
          <cell r="X23">
            <v>7961.97</v>
          </cell>
          <cell r="Z23" t="str">
            <v>RA</v>
          </cell>
          <cell r="AA23">
            <v>2701.5528617873097</v>
          </cell>
          <cell r="AB23">
            <v>0</v>
          </cell>
        </row>
        <row r="24">
          <cell r="X24">
            <v>11875.22</v>
          </cell>
          <cell r="Z24" t="str">
            <v>RA</v>
          </cell>
          <cell r="AA24">
            <v>4029.3463270213142</v>
          </cell>
          <cell r="AB24">
            <v>0</v>
          </cell>
        </row>
        <row r="25">
          <cell r="X25">
            <v>1208.8699999999999</v>
          </cell>
          <cell r="Z25" t="str">
            <v>RA</v>
          </cell>
          <cell r="AA25">
            <v>410.17816043376507</v>
          </cell>
          <cell r="AB25">
            <v>0</v>
          </cell>
        </row>
        <row r="26">
          <cell r="X26">
            <v>23265</v>
          </cell>
          <cell r="Z26" t="str">
            <v/>
          </cell>
          <cell r="AA26">
            <v>7893.9794208571193</v>
          </cell>
          <cell r="AB26">
            <v>0</v>
          </cell>
        </row>
        <row r="27">
          <cell r="X27">
            <v>23265</v>
          </cell>
          <cell r="Z27" t="str">
            <v>RA</v>
          </cell>
          <cell r="AA27">
            <v>7893.9794208571193</v>
          </cell>
          <cell r="AB27">
            <v>0</v>
          </cell>
        </row>
        <row r="28">
          <cell r="X28">
            <v>313821.58</v>
          </cell>
          <cell r="Z28" t="str">
            <v/>
          </cell>
          <cell r="AA28">
            <v>106481.88671140623</v>
          </cell>
          <cell r="AB28">
            <v>0</v>
          </cell>
        </row>
        <row r="29">
          <cell r="X29">
            <v>20045.189999999999</v>
          </cell>
          <cell r="Z29" t="str">
            <v>RA</v>
          </cell>
          <cell r="AA29">
            <v>6801.4750632783544</v>
          </cell>
          <cell r="AB29">
            <v>0</v>
          </cell>
        </row>
        <row r="30">
          <cell r="X30">
            <v>228933.06</v>
          </cell>
          <cell r="Z30" t="str">
            <v>RA</v>
          </cell>
          <cell r="AA30">
            <v>77678.610117938879</v>
          </cell>
          <cell r="AB30">
            <v>0</v>
          </cell>
        </row>
        <row r="31">
          <cell r="X31">
            <v>64843.33</v>
          </cell>
          <cell r="Z31" t="str">
            <v>RA</v>
          </cell>
          <cell r="AA31">
            <v>22001.801530189001</v>
          </cell>
          <cell r="AB31">
            <v>0</v>
          </cell>
        </row>
        <row r="32">
          <cell r="X32">
            <v>5706.4</v>
          </cell>
          <cell r="Z32" t="str">
            <v/>
          </cell>
          <cell r="AA32">
            <v>1936.2219715099534</v>
          </cell>
          <cell r="AB32">
            <v>0</v>
          </cell>
        </row>
        <row r="33">
          <cell r="X33">
            <v>4552</v>
          </cell>
          <cell r="Z33" t="str">
            <v>RA</v>
          </cell>
          <cell r="AA33">
            <v>1544.5258682029489</v>
          </cell>
          <cell r="AB33">
            <v>0</v>
          </cell>
        </row>
        <row r="34">
          <cell r="X34">
            <v>1154.4000000000001</v>
          </cell>
          <cell r="Z34" t="str">
            <v>RA</v>
          </cell>
          <cell r="AA34">
            <v>391.69610330700448</v>
          </cell>
          <cell r="AB34">
            <v>0</v>
          </cell>
        </row>
        <row r="35">
          <cell r="X35">
            <v>7534.83</v>
          </cell>
          <cell r="Z35" t="str">
            <v/>
          </cell>
          <cell r="AA35">
            <v>2556.6212318786525</v>
          </cell>
          <cell r="AB35">
            <v>0</v>
          </cell>
        </row>
        <row r="36">
          <cell r="X36">
            <v>758.82</v>
          </cell>
          <cell r="Z36" t="str">
            <v>RA</v>
          </cell>
          <cell r="AA36">
            <v>257.47300512077368</v>
          </cell>
          <cell r="AB36">
            <v>0</v>
          </cell>
        </row>
        <row r="37">
          <cell r="X37">
            <v>758.82</v>
          </cell>
          <cell r="Z37" t="str">
            <v>RA</v>
          </cell>
          <cell r="AA37">
            <v>257.47300512077368</v>
          </cell>
          <cell r="AB37">
            <v>0</v>
          </cell>
        </row>
        <row r="38">
          <cell r="X38">
            <v>773.64</v>
          </cell>
          <cell r="Z38" t="str">
            <v>RA</v>
          </cell>
          <cell r="AA38">
            <v>262.50153617674198</v>
          </cell>
          <cell r="AB38">
            <v>0</v>
          </cell>
        </row>
        <row r="39">
          <cell r="X39">
            <v>5243.55</v>
          </cell>
          <cell r="Z39" t="str">
            <v>RA</v>
          </cell>
          <cell r="AA39">
            <v>1779.1736854603632</v>
          </cell>
          <cell r="AB39">
            <v>0</v>
          </cell>
        </row>
      </sheetData>
      <sheetData sheetId="5">
        <row r="12">
          <cell r="A12">
            <v>2</v>
          </cell>
          <cell r="Q12" t="str">
            <v>TRECHO 01: Escaca 0+000 até 1+000</v>
          </cell>
          <cell r="AA12" t="str">
            <v>.</v>
          </cell>
        </row>
        <row r="15">
          <cell r="M15">
            <v>1</v>
          </cell>
          <cell r="Q15">
            <v>140880.06</v>
          </cell>
        </row>
        <row r="16">
          <cell r="M16" t="str">
            <v/>
          </cell>
        </row>
        <row r="17">
          <cell r="M17" t="str">
            <v/>
          </cell>
        </row>
        <row r="18">
          <cell r="M18">
            <v>2</v>
          </cell>
        </row>
        <row r="19">
          <cell r="M19">
            <v>2</v>
          </cell>
        </row>
        <row r="20">
          <cell r="M20" t="str">
            <v/>
          </cell>
        </row>
        <row r="21">
          <cell r="M21">
            <v>3</v>
          </cell>
        </row>
        <row r="22">
          <cell r="M22">
            <v>3</v>
          </cell>
        </row>
        <row r="23">
          <cell r="M23">
            <v>3</v>
          </cell>
        </row>
        <row r="24">
          <cell r="M24">
            <v>3</v>
          </cell>
        </row>
        <row r="25">
          <cell r="M25">
            <v>3</v>
          </cell>
        </row>
        <row r="26">
          <cell r="M26" t="str">
            <v/>
          </cell>
        </row>
        <row r="27">
          <cell r="M27">
            <v>4</v>
          </cell>
        </row>
        <row r="28">
          <cell r="M28" t="str">
            <v/>
          </cell>
        </row>
        <row r="29">
          <cell r="M29">
            <v>5</v>
          </cell>
        </row>
        <row r="30">
          <cell r="M30">
            <v>5</v>
          </cell>
        </row>
        <row r="31">
          <cell r="M31">
            <v>5</v>
          </cell>
        </row>
        <row r="32">
          <cell r="M32" t="str">
            <v/>
          </cell>
        </row>
        <row r="33">
          <cell r="M33">
            <v>6</v>
          </cell>
        </row>
        <row r="34">
          <cell r="M34">
            <v>6</v>
          </cell>
        </row>
        <row r="35">
          <cell r="M35" t="str">
            <v/>
          </cell>
        </row>
        <row r="36">
          <cell r="M36">
            <v>7</v>
          </cell>
        </row>
        <row r="37">
          <cell r="M37">
            <v>7</v>
          </cell>
        </row>
        <row r="38">
          <cell r="M38">
            <v>7</v>
          </cell>
        </row>
        <row r="39">
          <cell r="M39">
            <v>7</v>
          </cell>
        </row>
      </sheetData>
      <sheetData sheetId="6">
        <row r="14">
          <cell r="C14" t="e">
            <v>#VALUE!</v>
          </cell>
        </row>
        <row r="15">
          <cell r="B15" t="str">
            <v>1.Administração Local</v>
          </cell>
          <cell r="C15">
            <v>1</v>
          </cell>
          <cell r="D15" t="str">
            <v>Administração Local</v>
          </cell>
        </row>
        <row r="16">
          <cell r="C16">
            <v>2</v>
          </cell>
        </row>
        <row r="17">
          <cell r="C17">
            <v>3</v>
          </cell>
        </row>
        <row r="18">
          <cell r="C18">
            <v>4</v>
          </cell>
        </row>
        <row r="19">
          <cell r="C19">
            <v>5</v>
          </cell>
        </row>
        <row r="20">
          <cell r="C20">
            <v>6</v>
          </cell>
        </row>
        <row r="21">
          <cell r="C21">
            <v>7</v>
          </cell>
        </row>
        <row r="22">
          <cell r="C22">
            <v>8</v>
          </cell>
        </row>
        <row r="23">
          <cell r="C23">
            <v>9</v>
          </cell>
        </row>
        <row r="24">
          <cell r="C24">
            <v>10</v>
          </cell>
        </row>
        <row r="25">
          <cell r="C25">
            <v>11</v>
          </cell>
        </row>
        <row r="26">
          <cell r="C26">
            <v>12</v>
          </cell>
        </row>
        <row r="27">
          <cell r="C27">
            <v>13</v>
          </cell>
        </row>
        <row r="28">
          <cell r="C28">
            <v>14</v>
          </cell>
        </row>
      </sheetData>
      <sheetData sheetId="7">
        <row r="10">
          <cell r="G10">
            <v>2</v>
          </cell>
        </row>
      </sheetData>
      <sheetData sheetId="8"/>
      <sheetData sheetId="9">
        <row r="9">
          <cell r="J9">
            <v>1</v>
          </cell>
        </row>
        <row r="15">
          <cell r="A15" t="str">
            <v/>
          </cell>
          <cell r="B15">
            <v>1</v>
          </cell>
          <cell r="C15" t="str">
            <v>Administração Local</v>
          </cell>
          <cell r="H15" t="str">
            <v>Para aplicação de Adm. Local é necessário definir os eventos manualmente.</v>
          </cell>
        </row>
        <row r="29">
          <cell r="A29" t="str">
            <v>F</v>
          </cell>
        </row>
      </sheetData>
      <sheetData sheetId="10">
        <row r="13">
          <cell r="B13" t="str">
            <v>Busca</v>
          </cell>
          <cell r="E13" t="str">
            <v>Item de Investimento</v>
          </cell>
          <cell r="F13" t="str">
            <v>Subitem de Investimento</v>
          </cell>
          <cell r="H13" t="str">
            <v>Situação</v>
          </cell>
          <cell r="I13" t="str">
            <v>Quantidade</v>
          </cell>
          <cell r="O13" t="str">
            <v>Investimento (R$)</v>
          </cell>
          <cell r="R13" t="str">
            <v>Descrição da Meta</v>
          </cell>
          <cell r="T13" t="str">
            <v>Lote de Licitação / nº do CTEF</v>
          </cell>
          <cell r="U13" t="str">
            <v>Investimento (R$)</v>
          </cell>
          <cell r="V13" t="str">
            <v>Divisão do Investimento</v>
          </cell>
          <cell r="W13" t="str">
            <v>Contrapartida Financeira (R$)</v>
          </cell>
          <cell r="X13" t="str">
            <v>Outros (R$)</v>
          </cell>
        </row>
        <row r="14">
          <cell r="B14" t="str">
            <v>Automático</v>
          </cell>
          <cell r="O14">
            <v>433635.65</v>
          </cell>
          <cell r="AA14">
            <v>147135.65000000002</v>
          </cell>
          <cell r="AB14">
            <v>0</v>
          </cell>
        </row>
        <row r="15">
          <cell r="B15" t="str">
            <v>Branco</v>
          </cell>
          <cell r="O15">
            <v>0</v>
          </cell>
          <cell r="AA15">
            <v>0</v>
          </cell>
          <cell r="AB15">
            <v>0</v>
          </cell>
        </row>
        <row r="16">
          <cell r="B16" t="str">
            <v>Branco</v>
          </cell>
          <cell r="O16">
            <v>0</v>
          </cell>
          <cell r="AA16">
            <v>0</v>
          </cell>
          <cell r="AB16">
            <v>0</v>
          </cell>
        </row>
        <row r="17">
          <cell r="B17" t="str">
            <v>Branco</v>
          </cell>
          <cell r="O17">
            <v>0</v>
          </cell>
          <cell r="AA17">
            <v>0</v>
          </cell>
          <cell r="AB17">
            <v>0</v>
          </cell>
        </row>
        <row r="18">
          <cell r="B18" t="str">
            <v>Branco</v>
          </cell>
          <cell r="O18">
            <v>0</v>
          </cell>
          <cell r="AA18">
            <v>0</v>
          </cell>
          <cell r="AB18">
            <v>0</v>
          </cell>
        </row>
        <row r="19">
          <cell r="B19" t="str">
            <v>Branco</v>
          </cell>
          <cell r="O19">
            <v>0</v>
          </cell>
          <cell r="AA19">
            <v>0</v>
          </cell>
          <cell r="AB19">
            <v>0</v>
          </cell>
        </row>
        <row r="20">
          <cell r="B20" t="str">
            <v>Branco</v>
          </cell>
          <cell r="O20">
            <v>0</v>
          </cell>
          <cell r="AA20">
            <v>0</v>
          </cell>
          <cell r="AB20">
            <v>0</v>
          </cell>
        </row>
        <row r="21">
          <cell r="B21" t="str">
            <v>Branco</v>
          </cell>
          <cell r="O21">
            <v>0</v>
          </cell>
          <cell r="AA21">
            <v>0</v>
          </cell>
          <cell r="AB21">
            <v>0</v>
          </cell>
        </row>
        <row r="22">
          <cell r="B22" t="str">
            <v>Branco</v>
          </cell>
          <cell r="O22">
            <v>0</v>
          </cell>
          <cell r="AA22">
            <v>0</v>
          </cell>
          <cell r="AB22">
            <v>0</v>
          </cell>
        </row>
        <row r="23">
          <cell r="B23" t="str">
            <v>Branco</v>
          </cell>
          <cell r="O23">
            <v>0</v>
          </cell>
          <cell r="AA23">
            <v>0</v>
          </cell>
          <cell r="AB23">
            <v>0</v>
          </cell>
        </row>
        <row r="24">
          <cell r="B24" t="str">
            <v>TR$</v>
          </cell>
          <cell r="O24">
            <v>433635.65</v>
          </cell>
          <cell r="AA24">
            <v>147135.65</v>
          </cell>
          <cell r="AB24">
            <v>0</v>
          </cell>
        </row>
      </sheetData>
      <sheetData sheetId="11">
        <row r="3">
          <cell r="A3" t="b">
            <v>0</v>
          </cell>
        </row>
        <row r="7">
          <cell r="O7" t="str">
            <v>Nº MEDIÇÃO</v>
          </cell>
        </row>
        <row r="9">
          <cell r="A9" t="b">
            <v>1</v>
          </cell>
        </row>
        <row r="13">
          <cell r="AB13">
            <v>1</v>
          </cell>
          <cell r="AC13">
            <v>2</v>
          </cell>
          <cell r="AD13">
            <v>3</v>
          </cell>
          <cell r="AE13">
            <v>4</v>
          </cell>
          <cell r="AF13">
            <v>5</v>
          </cell>
          <cell r="AG13">
            <v>6</v>
          </cell>
          <cell r="AH13">
            <v>7</v>
          </cell>
          <cell r="AI13">
            <v>8</v>
          </cell>
          <cell r="AJ13">
            <v>9</v>
          </cell>
          <cell r="AK13">
            <v>10</v>
          </cell>
          <cell r="AL13">
            <v>11</v>
          </cell>
          <cell r="AM13">
            <v>12</v>
          </cell>
        </row>
      </sheetData>
      <sheetData sheetId="12">
        <row r="7">
          <cell r="O7">
            <v>433635.65</v>
          </cell>
        </row>
        <row r="26">
          <cell r="AC26">
            <v>0</v>
          </cell>
          <cell r="AD26">
            <v>0</v>
          </cell>
        </row>
        <row r="27">
          <cell r="AC27">
            <v>0</v>
          </cell>
          <cell r="AD27">
            <v>0</v>
          </cell>
        </row>
      </sheetData>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torial"/>
      <sheetName val="Analitico"/>
      <sheetName val="Banco"/>
      <sheetName val="Composições"/>
      <sheetName val="Cotações"/>
      <sheetName val="Relatórios"/>
      <sheetName val="Busca"/>
      <sheetName val="Referência 05-2021"/>
    </sheetNames>
    <sheetDataSet>
      <sheetData sheetId="0"/>
      <sheetData sheetId="1"/>
      <sheetData sheetId="2">
        <row r="7">
          <cell r="A7" t="str">
            <v>COMPOSIÇÃO COMP-01</v>
          </cell>
        </row>
      </sheetData>
      <sheetData sheetId="3"/>
      <sheetData sheetId="4">
        <row r="20">
          <cell r="B20" t="str">
            <v>ÍNDICE</v>
          </cell>
        </row>
        <row r="25">
          <cell r="B25" t="str">
            <v>EMPRESAS</v>
          </cell>
        </row>
      </sheetData>
      <sheetData sheetId="5">
        <row r="1">
          <cell r="A1" t="str">
            <v>DADOS DOS RELATÓRIOS IMPORTADOS</v>
          </cell>
        </row>
        <row r="5">
          <cell r="A5" t="str">
            <v>TIPO</v>
          </cell>
        </row>
        <row r="6">
          <cell r="A6" t="str">
            <v>SINAPI</v>
          </cell>
        </row>
        <row r="7">
          <cell r="A7" t="str">
            <v>SINAPI</v>
          </cell>
        </row>
        <row r="8">
          <cell r="A8" t="str">
            <v>SINAPI-I</v>
          </cell>
        </row>
        <row r="9">
          <cell r="A9" t="str">
            <v>SINAPI-I</v>
          </cell>
        </row>
      </sheetData>
      <sheetData sheetId="6"/>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C"/>
      <sheetName val="ANP após 2015"/>
      <sheetName val="percentuais por insumo"/>
      <sheetName val="TESTE"/>
      <sheetName val="proposta"/>
      <sheetName val="2017 SEM"/>
      <sheetName val="R1"/>
      <sheetName val="R2"/>
      <sheetName val="R3"/>
      <sheetName val="R4"/>
      <sheetName val="R5"/>
      <sheetName val="R6"/>
      <sheetName val="R7"/>
      <sheetName val="R8 saldo"/>
      <sheetName val="SOMA"/>
      <sheetName val="resum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7"/>
  <dimension ref="A1:XFD1048576"/>
  <sheetViews>
    <sheetView showGridLines="0" tabSelected="1" zoomScale="99" zoomScaleNormal="99" workbookViewId="0"/>
  </sheetViews>
  <sheetFormatPr defaultRowHeight="12.75" x14ac:dyDescent="0.25"/>
  <cols>
    <col min="1" max="1" width="8" style="30" customWidth="1"/>
    <col min="2" max="2" width="60.5703125" style="31" customWidth="1"/>
    <col min="3" max="3" width="12.28515625" style="35" customWidth="1"/>
    <col min="4" max="4" width="12.85546875" style="33" customWidth="1"/>
    <col min="5" max="6" width="12.28515625" style="34" hidden="1" customWidth="1"/>
    <col min="7" max="7" width="12.28515625" style="95" hidden="1" customWidth="1"/>
    <col min="8" max="8" width="12.28515625" style="34" customWidth="1"/>
    <col min="9" max="9" width="13.140625" style="35" customWidth="1"/>
    <col min="10" max="12" width="13.5703125" style="35" customWidth="1"/>
    <col min="13" max="14" width="15" style="35" customWidth="1"/>
    <col min="15" max="15" width="18" style="34" customWidth="1"/>
    <col min="16" max="16" width="18" style="85" customWidth="1"/>
    <col min="17" max="17" width="52.7109375" style="31" hidden="1" customWidth="1"/>
    <col min="18" max="18" width="60.5703125" style="31" customWidth="1"/>
    <col min="19" max="19" width="23.42578125" style="26" customWidth="1"/>
    <col min="20" max="20" width="12.7109375" style="26" bestFit="1" customWidth="1"/>
    <col min="21" max="21" width="15.85546875" style="27" customWidth="1"/>
    <col min="22" max="261" width="9.140625" style="27"/>
    <col min="262" max="262" width="6.85546875" style="27" customWidth="1"/>
    <col min="263" max="263" width="96.7109375" style="27" customWidth="1"/>
    <col min="264" max="264" width="12.28515625" style="27" customWidth="1"/>
    <col min="265" max="265" width="12.85546875" style="27" customWidth="1"/>
    <col min="266" max="266" width="12.28515625" style="27" customWidth="1"/>
    <col min="267" max="268" width="13.140625" style="27" customWidth="1"/>
    <col min="269" max="272" width="12.28515625" style="27" customWidth="1"/>
    <col min="273" max="273" width="17.42578125" style="27" customWidth="1"/>
    <col min="274" max="274" width="52.7109375" style="27" customWidth="1"/>
    <col min="275" max="275" width="23.42578125" style="27" customWidth="1"/>
    <col min="276" max="276" width="12.7109375" style="27" bestFit="1" customWidth="1"/>
    <col min="277" max="277" width="15.85546875" style="27" customWidth="1"/>
    <col min="278" max="517" width="9.140625" style="27"/>
    <col min="518" max="518" width="6.85546875" style="27" customWidth="1"/>
    <col min="519" max="519" width="96.7109375" style="27" customWidth="1"/>
    <col min="520" max="520" width="12.28515625" style="27" customWidth="1"/>
    <col min="521" max="521" width="12.85546875" style="27" customWidth="1"/>
    <col min="522" max="522" width="12.28515625" style="27" customWidth="1"/>
    <col min="523" max="524" width="13.140625" style="27" customWidth="1"/>
    <col min="525" max="528" width="12.28515625" style="27" customWidth="1"/>
    <col min="529" max="529" width="17.42578125" style="27" customWidth="1"/>
    <col min="530" max="530" width="52.7109375" style="27" customWidth="1"/>
    <col min="531" max="531" width="23.42578125" style="27" customWidth="1"/>
    <col min="532" max="532" width="12.7109375" style="27" bestFit="1" customWidth="1"/>
    <col min="533" max="533" width="15.85546875" style="27" customWidth="1"/>
    <col min="534" max="773" width="9.140625" style="27"/>
    <col min="774" max="774" width="6.85546875" style="27" customWidth="1"/>
    <col min="775" max="775" width="96.7109375" style="27" customWidth="1"/>
    <col min="776" max="776" width="12.28515625" style="27" customWidth="1"/>
    <col min="777" max="777" width="12.85546875" style="27" customWidth="1"/>
    <col min="778" max="778" width="12.28515625" style="27" customWidth="1"/>
    <col min="779" max="780" width="13.140625" style="27" customWidth="1"/>
    <col min="781" max="784" width="12.28515625" style="27" customWidth="1"/>
    <col min="785" max="785" width="17.42578125" style="27" customWidth="1"/>
    <col min="786" max="786" width="52.7109375" style="27" customWidth="1"/>
    <col min="787" max="787" width="23.42578125" style="27" customWidth="1"/>
    <col min="788" max="788" width="12.7109375" style="27" bestFit="1" customWidth="1"/>
    <col min="789" max="789" width="15.85546875" style="27" customWidth="1"/>
    <col min="790" max="1029" width="9.140625" style="27"/>
    <col min="1030" max="1030" width="6.85546875" style="27" customWidth="1"/>
    <col min="1031" max="1031" width="96.7109375" style="27" customWidth="1"/>
    <col min="1032" max="1032" width="12.28515625" style="27" customWidth="1"/>
    <col min="1033" max="1033" width="12.85546875" style="27" customWidth="1"/>
    <col min="1034" max="1034" width="12.28515625" style="27" customWidth="1"/>
    <col min="1035" max="1036" width="13.140625" style="27" customWidth="1"/>
    <col min="1037" max="1040" width="12.28515625" style="27" customWidth="1"/>
    <col min="1041" max="1041" width="17.42578125" style="27" customWidth="1"/>
    <col min="1042" max="1042" width="52.7109375" style="27" customWidth="1"/>
    <col min="1043" max="1043" width="23.42578125" style="27" customWidth="1"/>
    <col min="1044" max="1044" width="12.7109375" style="27" bestFit="1" customWidth="1"/>
    <col min="1045" max="1045" width="15.85546875" style="27" customWidth="1"/>
    <col min="1046" max="1285" width="9.140625" style="27"/>
    <col min="1286" max="1286" width="6.85546875" style="27" customWidth="1"/>
    <col min="1287" max="1287" width="96.7109375" style="27" customWidth="1"/>
    <col min="1288" max="1288" width="12.28515625" style="27" customWidth="1"/>
    <col min="1289" max="1289" width="12.85546875" style="27" customWidth="1"/>
    <col min="1290" max="1290" width="12.28515625" style="27" customWidth="1"/>
    <col min="1291" max="1292" width="13.140625" style="27" customWidth="1"/>
    <col min="1293" max="1296" width="12.28515625" style="27" customWidth="1"/>
    <col min="1297" max="1297" width="17.42578125" style="27" customWidth="1"/>
    <col min="1298" max="1298" width="52.7109375" style="27" customWidth="1"/>
    <col min="1299" max="1299" width="23.42578125" style="27" customWidth="1"/>
    <col min="1300" max="1300" width="12.7109375" style="27" bestFit="1" customWidth="1"/>
    <col min="1301" max="1301" width="15.85546875" style="27" customWidth="1"/>
    <col min="1302" max="1541" width="9.140625" style="27"/>
    <col min="1542" max="1542" width="6.85546875" style="27" customWidth="1"/>
    <col min="1543" max="1543" width="96.7109375" style="27" customWidth="1"/>
    <col min="1544" max="1544" width="12.28515625" style="27" customWidth="1"/>
    <col min="1545" max="1545" width="12.85546875" style="27" customWidth="1"/>
    <col min="1546" max="1546" width="12.28515625" style="27" customWidth="1"/>
    <col min="1547" max="1548" width="13.140625" style="27" customWidth="1"/>
    <col min="1549" max="1552" width="12.28515625" style="27" customWidth="1"/>
    <col min="1553" max="1553" width="17.42578125" style="27" customWidth="1"/>
    <col min="1554" max="1554" width="52.7109375" style="27" customWidth="1"/>
    <col min="1555" max="1555" width="23.42578125" style="27" customWidth="1"/>
    <col min="1556" max="1556" width="12.7109375" style="27" bestFit="1" customWidth="1"/>
    <col min="1557" max="1557" width="15.85546875" style="27" customWidth="1"/>
    <col min="1558" max="1797" width="9.140625" style="27"/>
    <col min="1798" max="1798" width="6.85546875" style="27" customWidth="1"/>
    <col min="1799" max="1799" width="96.7109375" style="27" customWidth="1"/>
    <col min="1800" max="1800" width="12.28515625" style="27" customWidth="1"/>
    <col min="1801" max="1801" width="12.85546875" style="27" customWidth="1"/>
    <col min="1802" max="1802" width="12.28515625" style="27" customWidth="1"/>
    <col min="1803" max="1804" width="13.140625" style="27" customWidth="1"/>
    <col min="1805" max="1808" width="12.28515625" style="27" customWidth="1"/>
    <col min="1809" max="1809" width="17.42578125" style="27" customWidth="1"/>
    <col min="1810" max="1810" width="52.7109375" style="27" customWidth="1"/>
    <col min="1811" max="1811" width="23.42578125" style="27" customWidth="1"/>
    <col min="1812" max="1812" width="12.7109375" style="27" bestFit="1" customWidth="1"/>
    <col min="1813" max="1813" width="15.85546875" style="27" customWidth="1"/>
    <col min="1814" max="2053" width="9.140625" style="27"/>
    <col min="2054" max="2054" width="6.85546875" style="27" customWidth="1"/>
    <col min="2055" max="2055" width="96.7109375" style="27" customWidth="1"/>
    <col min="2056" max="2056" width="12.28515625" style="27" customWidth="1"/>
    <col min="2057" max="2057" width="12.85546875" style="27" customWidth="1"/>
    <col min="2058" max="2058" width="12.28515625" style="27" customWidth="1"/>
    <col min="2059" max="2060" width="13.140625" style="27" customWidth="1"/>
    <col min="2061" max="2064" width="12.28515625" style="27" customWidth="1"/>
    <col min="2065" max="2065" width="17.42578125" style="27" customWidth="1"/>
    <col min="2066" max="2066" width="52.7109375" style="27" customWidth="1"/>
    <col min="2067" max="2067" width="23.42578125" style="27" customWidth="1"/>
    <col min="2068" max="2068" width="12.7109375" style="27" bestFit="1" customWidth="1"/>
    <col min="2069" max="2069" width="15.85546875" style="27" customWidth="1"/>
    <col min="2070" max="2309" width="9.140625" style="27"/>
    <col min="2310" max="2310" width="6.85546875" style="27" customWidth="1"/>
    <col min="2311" max="2311" width="96.7109375" style="27" customWidth="1"/>
    <col min="2312" max="2312" width="12.28515625" style="27" customWidth="1"/>
    <col min="2313" max="2313" width="12.85546875" style="27" customWidth="1"/>
    <col min="2314" max="2314" width="12.28515625" style="27" customWidth="1"/>
    <col min="2315" max="2316" width="13.140625" style="27" customWidth="1"/>
    <col min="2317" max="2320" width="12.28515625" style="27" customWidth="1"/>
    <col min="2321" max="2321" width="17.42578125" style="27" customWidth="1"/>
    <col min="2322" max="2322" width="52.7109375" style="27" customWidth="1"/>
    <col min="2323" max="2323" width="23.42578125" style="27" customWidth="1"/>
    <col min="2324" max="2324" width="12.7109375" style="27" bestFit="1" customWidth="1"/>
    <col min="2325" max="2325" width="15.85546875" style="27" customWidth="1"/>
    <col min="2326" max="2565" width="9.140625" style="27"/>
    <col min="2566" max="2566" width="6.85546875" style="27" customWidth="1"/>
    <col min="2567" max="2567" width="96.7109375" style="27" customWidth="1"/>
    <col min="2568" max="2568" width="12.28515625" style="27" customWidth="1"/>
    <col min="2569" max="2569" width="12.85546875" style="27" customWidth="1"/>
    <col min="2570" max="2570" width="12.28515625" style="27" customWidth="1"/>
    <col min="2571" max="2572" width="13.140625" style="27" customWidth="1"/>
    <col min="2573" max="2576" width="12.28515625" style="27" customWidth="1"/>
    <col min="2577" max="2577" width="17.42578125" style="27" customWidth="1"/>
    <col min="2578" max="2578" width="52.7109375" style="27" customWidth="1"/>
    <col min="2579" max="2579" width="23.42578125" style="27" customWidth="1"/>
    <col min="2580" max="2580" width="12.7109375" style="27" bestFit="1" customWidth="1"/>
    <col min="2581" max="2581" width="15.85546875" style="27" customWidth="1"/>
    <col min="2582" max="2821" width="9.140625" style="27"/>
    <col min="2822" max="2822" width="6.85546875" style="27" customWidth="1"/>
    <col min="2823" max="2823" width="96.7109375" style="27" customWidth="1"/>
    <col min="2824" max="2824" width="12.28515625" style="27" customWidth="1"/>
    <col min="2825" max="2825" width="12.85546875" style="27" customWidth="1"/>
    <col min="2826" max="2826" width="12.28515625" style="27" customWidth="1"/>
    <col min="2827" max="2828" width="13.140625" style="27" customWidth="1"/>
    <col min="2829" max="2832" width="12.28515625" style="27" customWidth="1"/>
    <col min="2833" max="2833" width="17.42578125" style="27" customWidth="1"/>
    <col min="2834" max="2834" width="52.7109375" style="27" customWidth="1"/>
    <col min="2835" max="2835" width="23.42578125" style="27" customWidth="1"/>
    <col min="2836" max="2836" width="12.7109375" style="27" bestFit="1" customWidth="1"/>
    <col min="2837" max="2837" width="15.85546875" style="27" customWidth="1"/>
    <col min="2838" max="3077" width="9.140625" style="27"/>
    <col min="3078" max="3078" width="6.85546875" style="27" customWidth="1"/>
    <col min="3079" max="3079" width="96.7109375" style="27" customWidth="1"/>
    <col min="3080" max="3080" width="12.28515625" style="27" customWidth="1"/>
    <col min="3081" max="3081" width="12.85546875" style="27" customWidth="1"/>
    <col min="3082" max="3082" width="12.28515625" style="27" customWidth="1"/>
    <col min="3083" max="3084" width="13.140625" style="27" customWidth="1"/>
    <col min="3085" max="3088" width="12.28515625" style="27" customWidth="1"/>
    <col min="3089" max="3089" width="17.42578125" style="27" customWidth="1"/>
    <col min="3090" max="3090" width="52.7109375" style="27" customWidth="1"/>
    <col min="3091" max="3091" width="23.42578125" style="27" customWidth="1"/>
    <col min="3092" max="3092" width="12.7109375" style="27" bestFit="1" customWidth="1"/>
    <col min="3093" max="3093" width="15.85546875" style="27" customWidth="1"/>
    <col min="3094" max="3333" width="9.140625" style="27"/>
    <col min="3334" max="3334" width="6.85546875" style="27" customWidth="1"/>
    <col min="3335" max="3335" width="96.7109375" style="27" customWidth="1"/>
    <col min="3336" max="3336" width="12.28515625" style="27" customWidth="1"/>
    <col min="3337" max="3337" width="12.85546875" style="27" customWidth="1"/>
    <col min="3338" max="3338" width="12.28515625" style="27" customWidth="1"/>
    <col min="3339" max="3340" width="13.140625" style="27" customWidth="1"/>
    <col min="3341" max="3344" width="12.28515625" style="27" customWidth="1"/>
    <col min="3345" max="3345" width="17.42578125" style="27" customWidth="1"/>
    <col min="3346" max="3346" width="52.7109375" style="27" customWidth="1"/>
    <col min="3347" max="3347" width="23.42578125" style="27" customWidth="1"/>
    <col min="3348" max="3348" width="12.7109375" style="27" bestFit="1" customWidth="1"/>
    <col min="3349" max="3349" width="15.85546875" style="27" customWidth="1"/>
    <col min="3350" max="3589" width="9.140625" style="27"/>
    <col min="3590" max="3590" width="6.85546875" style="27" customWidth="1"/>
    <col min="3591" max="3591" width="96.7109375" style="27" customWidth="1"/>
    <col min="3592" max="3592" width="12.28515625" style="27" customWidth="1"/>
    <col min="3593" max="3593" width="12.85546875" style="27" customWidth="1"/>
    <col min="3594" max="3594" width="12.28515625" style="27" customWidth="1"/>
    <col min="3595" max="3596" width="13.140625" style="27" customWidth="1"/>
    <col min="3597" max="3600" width="12.28515625" style="27" customWidth="1"/>
    <col min="3601" max="3601" width="17.42578125" style="27" customWidth="1"/>
    <col min="3602" max="3602" width="52.7109375" style="27" customWidth="1"/>
    <col min="3603" max="3603" width="23.42578125" style="27" customWidth="1"/>
    <col min="3604" max="3604" width="12.7109375" style="27" bestFit="1" customWidth="1"/>
    <col min="3605" max="3605" width="15.85546875" style="27" customWidth="1"/>
    <col min="3606" max="3845" width="9.140625" style="27"/>
    <col min="3846" max="3846" width="6.85546875" style="27" customWidth="1"/>
    <col min="3847" max="3847" width="96.7109375" style="27" customWidth="1"/>
    <col min="3848" max="3848" width="12.28515625" style="27" customWidth="1"/>
    <col min="3849" max="3849" width="12.85546875" style="27" customWidth="1"/>
    <col min="3850" max="3850" width="12.28515625" style="27" customWidth="1"/>
    <col min="3851" max="3852" width="13.140625" style="27" customWidth="1"/>
    <col min="3853" max="3856" width="12.28515625" style="27" customWidth="1"/>
    <col min="3857" max="3857" width="17.42578125" style="27" customWidth="1"/>
    <col min="3858" max="3858" width="52.7109375" style="27" customWidth="1"/>
    <col min="3859" max="3859" width="23.42578125" style="27" customWidth="1"/>
    <col min="3860" max="3860" width="12.7109375" style="27" bestFit="1" customWidth="1"/>
    <col min="3861" max="3861" width="15.85546875" style="27" customWidth="1"/>
    <col min="3862" max="4101" width="9.140625" style="27"/>
    <col min="4102" max="4102" width="6.85546875" style="27" customWidth="1"/>
    <col min="4103" max="4103" width="96.7109375" style="27" customWidth="1"/>
    <col min="4104" max="4104" width="12.28515625" style="27" customWidth="1"/>
    <col min="4105" max="4105" width="12.85546875" style="27" customWidth="1"/>
    <col min="4106" max="4106" width="12.28515625" style="27" customWidth="1"/>
    <col min="4107" max="4108" width="13.140625" style="27" customWidth="1"/>
    <col min="4109" max="4112" width="12.28515625" style="27" customWidth="1"/>
    <col min="4113" max="4113" width="17.42578125" style="27" customWidth="1"/>
    <col min="4114" max="4114" width="52.7109375" style="27" customWidth="1"/>
    <col min="4115" max="4115" width="23.42578125" style="27" customWidth="1"/>
    <col min="4116" max="4116" width="12.7109375" style="27" bestFit="1" customWidth="1"/>
    <col min="4117" max="4117" width="15.85546875" style="27" customWidth="1"/>
    <col min="4118" max="4357" width="9.140625" style="27"/>
    <col min="4358" max="4358" width="6.85546875" style="27" customWidth="1"/>
    <col min="4359" max="4359" width="96.7109375" style="27" customWidth="1"/>
    <col min="4360" max="4360" width="12.28515625" style="27" customWidth="1"/>
    <col min="4361" max="4361" width="12.85546875" style="27" customWidth="1"/>
    <col min="4362" max="4362" width="12.28515625" style="27" customWidth="1"/>
    <col min="4363" max="4364" width="13.140625" style="27" customWidth="1"/>
    <col min="4365" max="4368" width="12.28515625" style="27" customWidth="1"/>
    <col min="4369" max="4369" width="17.42578125" style="27" customWidth="1"/>
    <col min="4370" max="4370" width="52.7109375" style="27" customWidth="1"/>
    <col min="4371" max="4371" width="23.42578125" style="27" customWidth="1"/>
    <col min="4372" max="4372" width="12.7109375" style="27" bestFit="1" customWidth="1"/>
    <col min="4373" max="4373" width="15.85546875" style="27" customWidth="1"/>
    <col min="4374" max="4613" width="9.140625" style="27"/>
    <col min="4614" max="4614" width="6.85546875" style="27" customWidth="1"/>
    <col min="4615" max="4615" width="96.7109375" style="27" customWidth="1"/>
    <col min="4616" max="4616" width="12.28515625" style="27" customWidth="1"/>
    <col min="4617" max="4617" width="12.85546875" style="27" customWidth="1"/>
    <col min="4618" max="4618" width="12.28515625" style="27" customWidth="1"/>
    <col min="4619" max="4620" width="13.140625" style="27" customWidth="1"/>
    <col min="4621" max="4624" width="12.28515625" style="27" customWidth="1"/>
    <col min="4625" max="4625" width="17.42578125" style="27" customWidth="1"/>
    <col min="4626" max="4626" width="52.7109375" style="27" customWidth="1"/>
    <col min="4627" max="4627" width="23.42578125" style="27" customWidth="1"/>
    <col min="4628" max="4628" width="12.7109375" style="27" bestFit="1" customWidth="1"/>
    <col min="4629" max="4629" width="15.85546875" style="27" customWidth="1"/>
    <col min="4630" max="4869" width="9.140625" style="27"/>
    <col min="4870" max="4870" width="6.85546875" style="27" customWidth="1"/>
    <col min="4871" max="4871" width="96.7109375" style="27" customWidth="1"/>
    <col min="4872" max="4872" width="12.28515625" style="27" customWidth="1"/>
    <col min="4873" max="4873" width="12.85546875" style="27" customWidth="1"/>
    <col min="4874" max="4874" width="12.28515625" style="27" customWidth="1"/>
    <col min="4875" max="4876" width="13.140625" style="27" customWidth="1"/>
    <col min="4877" max="4880" width="12.28515625" style="27" customWidth="1"/>
    <col min="4881" max="4881" width="17.42578125" style="27" customWidth="1"/>
    <col min="4882" max="4882" width="52.7109375" style="27" customWidth="1"/>
    <col min="4883" max="4883" width="23.42578125" style="27" customWidth="1"/>
    <col min="4884" max="4884" width="12.7109375" style="27" bestFit="1" customWidth="1"/>
    <col min="4885" max="4885" width="15.85546875" style="27" customWidth="1"/>
    <col min="4886" max="5125" width="9.140625" style="27"/>
    <col min="5126" max="5126" width="6.85546875" style="27" customWidth="1"/>
    <col min="5127" max="5127" width="96.7109375" style="27" customWidth="1"/>
    <col min="5128" max="5128" width="12.28515625" style="27" customWidth="1"/>
    <col min="5129" max="5129" width="12.85546875" style="27" customWidth="1"/>
    <col min="5130" max="5130" width="12.28515625" style="27" customWidth="1"/>
    <col min="5131" max="5132" width="13.140625" style="27" customWidth="1"/>
    <col min="5133" max="5136" width="12.28515625" style="27" customWidth="1"/>
    <col min="5137" max="5137" width="17.42578125" style="27" customWidth="1"/>
    <col min="5138" max="5138" width="52.7109375" style="27" customWidth="1"/>
    <col min="5139" max="5139" width="23.42578125" style="27" customWidth="1"/>
    <col min="5140" max="5140" width="12.7109375" style="27" bestFit="1" customWidth="1"/>
    <col min="5141" max="5141" width="15.85546875" style="27" customWidth="1"/>
    <col min="5142" max="5381" width="9.140625" style="27"/>
    <col min="5382" max="5382" width="6.85546875" style="27" customWidth="1"/>
    <col min="5383" max="5383" width="96.7109375" style="27" customWidth="1"/>
    <col min="5384" max="5384" width="12.28515625" style="27" customWidth="1"/>
    <col min="5385" max="5385" width="12.85546875" style="27" customWidth="1"/>
    <col min="5386" max="5386" width="12.28515625" style="27" customWidth="1"/>
    <col min="5387" max="5388" width="13.140625" style="27" customWidth="1"/>
    <col min="5389" max="5392" width="12.28515625" style="27" customWidth="1"/>
    <col min="5393" max="5393" width="17.42578125" style="27" customWidth="1"/>
    <col min="5394" max="5394" width="52.7109375" style="27" customWidth="1"/>
    <col min="5395" max="5395" width="23.42578125" style="27" customWidth="1"/>
    <col min="5396" max="5396" width="12.7109375" style="27" bestFit="1" customWidth="1"/>
    <col min="5397" max="5397" width="15.85546875" style="27" customWidth="1"/>
    <col min="5398" max="5637" width="9.140625" style="27"/>
    <col min="5638" max="5638" width="6.85546875" style="27" customWidth="1"/>
    <col min="5639" max="5639" width="96.7109375" style="27" customWidth="1"/>
    <col min="5640" max="5640" width="12.28515625" style="27" customWidth="1"/>
    <col min="5641" max="5641" width="12.85546875" style="27" customWidth="1"/>
    <col min="5642" max="5642" width="12.28515625" style="27" customWidth="1"/>
    <col min="5643" max="5644" width="13.140625" style="27" customWidth="1"/>
    <col min="5645" max="5648" width="12.28515625" style="27" customWidth="1"/>
    <col min="5649" max="5649" width="17.42578125" style="27" customWidth="1"/>
    <col min="5650" max="5650" width="52.7109375" style="27" customWidth="1"/>
    <col min="5651" max="5651" width="23.42578125" style="27" customWidth="1"/>
    <col min="5652" max="5652" width="12.7109375" style="27" bestFit="1" customWidth="1"/>
    <col min="5653" max="5653" width="15.85546875" style="27" customWidth="1"/>
    <col min="5654" max="5893" width="9.140625" style="27"/>
    <col min="5894" max="5894" width="6.85546875" style="27" customWidth="1"/>
    <col min="5895" max="5895" width="96.7109375" style="27" customWidth="1"/>
    <col min="5896" max="5896" width="12.28515625" style="27" customWidth="1"/>
    <col min="5897" max="5897" width="12.85546875" style="27" customWidth="1"/>
    <col min="5898" max="5898" width="12.28515625" style="27" customWidth="1"/>
    <col min="5899" max="5900" width="13.140625" style="27" customWidth="1"/>
    <col min="5901" max="5904" width="12.28515625" style="27" customWidth="1"/>
    <col min="5905" max="5905" width="17.42578125" style="27" customWidth="1"/>
    <col min="5906" max="5906" width="52.7109375" style="27" customWidth="1"/>
    <col min="5907" max="5907" width="23.42578125" style="27" customWidth="1"/>
    <col min="5908" max="5908" width="12.7109375" style="27" bestFit="1" customWidth="1"/>
    <col min="5909" max="5909" width="15.85546875" style="27" customWidth="1"/>
    <col min="5910" max="6149" width="9.140625" style="27"/>
    <col min="6150" max="6150" width="6.85546875" style="27" customWidth="1"/>
    <col min="6151" max="6151" width="96.7109375" style="27" customWidth="1"/>
    <col min="6152" max="6152" width="12.28515625" style="27" customWidth="1"/>
    <col min="6153" max="6153" width="12.85546875" style="27" customWidth="1"/>
    <col min="6154" max="6154" width="12.28515625" style="27" customWidth="1"/>
    <col min="6155" max="6156" width="13.140625" style="27" customWidth="1"/>
    <col min="6157" max="6160" width="12.28515625" style="27" customWidth="1"/>
    <col min="6161" max="6161" width="17.42578125" style="27" customWidth="1"/>
    <col min="6162" max="6162" width="52.7109375" style="27" customWidth="1"/>
    <col min="6163" max="6163" width="23.42578125" style="27" customWidth="1"/>
    <col min="6164" max="6164" width="12.7109375" style="27" bestFit="1" customWidth="1"/>
    <col min="6165" max="6165" width="15.85546875" style="27" customWidth="1"/>
    <col min="6166" max="6405" width="9.140625" style="27"/>
    <col min="6406" max="6406" width="6.85546875" style="27" customWidth="1"/>
    <col min="6407" max="6407" width="96.7109375" style="27" customWidth="1"/>
    <col min="6408" max="6408" width="12.28515625" style="27" customWidth="1"/>
    <col min="6409" max="6409" width="12.85546875" style="27" customWidth="1"/>
    <col min="6410" max="6410" width="12.28515625" style="27" customWidth="1"/>
    <col min="6411" max="6412" width="13.140625" style="27" customWidth="1"/>
    <col min="6413" max="6416" width="12.28515625" style="27" customWidth="1"/>
    <col min="6417" max="6417" width="17.42578125" style="27" customWidth="1"/>
    <col min="6418" max="6418" width="52.7109375" style="27" customWidth="1"/>
    <col min="6419" max="6419" width="23.42578125" style="27" customWidth="1"/>
    <col min="6420" max="6420" width="12.7109375" style="27" bestFit="1" customWidth="1"/>
    <col min="6421" max="6421" width="15.85546875" style="27" customWidth="1"/>
    <col min="6422" max="6661" width="9.140625" style="27"/>
    <col min="6662" max="6662" width="6.85546875" style="27" customWidth="1"/>
    <col min="6663" max="6663" width="96.7109375" style="27" customWidth="1"/>
    <col min="6664" max="6664" width="12.28515625" style="27" customWidth="1"/>
    <col min="6665" max="6665" width="12.85546875" style="27" customWidth="1"/>
    <col min="6666" max="6666" width="12.28515625" style="27" customWidth="1"/>
    <col min="6667" max="6668" width="13.140625" style="27" customWidth="1"/>
    <col min="6669" max="6672" width="12.28515625" style="27" customWidth="1"/>
    <col min="6673" max="6673" width="17.42578125" style="27" customWidth="1"/>
    <col min="6674" max="6674" width="52.7109375" style="27" customWidth="1"/>
    <col min="6675" max="6675" width="23.42578125" style="27" customWidth="1"/>
    <col min="6676" max="6676" width="12.7109375" style="27" bestFit="1" customWidth="1"/>
    <col min="6677" max="6677" width="15.85546875" style="27" customWidth="1"/>
    <col min="6678" max="6917" width="9.140625" style="27"/>
    <col min="6918" max="6918" width="6.85546875" style="27" customWidth="1"/>
    <col min="6919" max="6919" width="96.7109375" style="27" customWidth="1"/>
    <col min="6920" max="6920" width="12.28515625" style="27" customWidth="1"/>
    <col min="6921" max="6921" width="12.85546875" style="27" customWidth="1"/>
    <col min="6922" max="6922" width="12.28515625" style="27" customWidth="1"/>
    <col min="6923" max="6924" width="13.140625" style="27" customWidth="1"/>
    <col min="6925" max="6928" width="12.28515625" style="27" customWidth="1"/>
    <col min="6929" max="6929" width="17.42578125" style="27" customWidth="1"/>
    <col min="6930" max="6930" width="52.7109375" style="27" customWidth="1"/>
    <col min="6931" max="6931" width="23.42578125" style="27" customWidth="1"/>
    <col min="6932" max="6932" width="12.7109375" style="27" bestFit="1" customWidth="1"/>
    <col min="6933" max="6933" width="15.85546875" style="27" customWidth="1"/>
    <col min="6934" max="7173" width="9.140625" style="27"/>
    <col min="7174" max="7174" width="6.85546875" style="27" customWidth="1"/>
    <col min="7175" max="7175" width="96.7109375" style="27" customWidth="1"/>
    <col min="7176" max="7176" width="12.28515625" style="27" customWidth="1"/>
    <col min="7177" max="7177" width="12.85546875" style="27" customWidth="1"/>
    <col min="7178" max="7178" width="12.28515625" style="27" customWidth="1"/>
    <col min="7179" max="7180" width="13.140625" style="27" customWidth="1"/>
    <col min="7181" max="7184" width="12.28515625" style="27" customWidth="1"/>
    <col min="7185" max="7185" width="17.42578125" style="27" customWidth="1"/>
    <col min="7186" max="7186" width="52.7109375" style="27" customWidth="1"/>
    <col min="7187" max="7187" width="23.42578125" style="27" customWidth="1"/>
    <col min="7188" max="7188" width="12.7109375" style="27" bestFit="1" customWidth="1"/>
    <col min="7189" max="7189" width="15.85546875" style="27" customWidth="1"/>
    <col min="7190" max="7429" width="9.140625" style="27"/>
    <col min="7430" max="7430" width="6.85546875" style="27" customWidth="1"/>
    <col min="7431" max="7431" width="96.7109375" style="27" customWidth="1"/>
    <col min="7432" max="7432" width="12.28515625" style="27" customWidth="1"/>
    <col min="7433" max="7433" width="12.85546875" style="27" customWidth="1"/>
    <col min="7434" max="7434" width="12.28515625" style="27" customWidth="1"/>
    <col min="7435" max="7436" width="13.140625" style="27" customWidth="1"/>
    <col min="7437" max="7440" width="12.28515625" style="27" customWidth="1"/>
    <col min="7441" max="7441" width="17.42578125" style="27" customWidth="1"/>
    <col min="7442" max="7442" width="52.7109375" style="27" customWidth="1"/>
    <col min="7443" max="7443" width="23.42578125" style="27" customWidth="1"/>
    <col min="7444" max="7444" width="12.7109375" style="27" bestFit="1" customWidth="1"/>
    <col min="7445" max="7445" width="15.85546875" style="27" customWidth="1"/>
    <col min="7446" max="7685" width="9.140625" style="27"/>
    <col min="7686" max="7686" width="6.85546875" style="27" customWidth="1"/>
    <col min="7687" max="7687" width="96.7109375" style="27" customWidth="1"/>
    <col min="7688" max="7688" width="12.28515625" style="27" customWidth="1"/>
    <col min="7689" max="7689" width="12.85546875" style="27" customWidth="1"/>
    <col min="7690" max="7690" width="12.28515625" style="27" customWidth="1"/>
    <col min="7691" max="7692" width="13.140625" style="27" customWidth="1"/>
    <col min="7693" max="7696" width="12.28515625" style="27" customWidth="1"/>
    <col min="7697" max="7697" width="17.42578125" style="27" customWidth="1"/>
    <col min="7698" max="7698" width="52.7109375" style="27" customWidth="1"/>
    <col min="7699" max="7699" width="23.42578125" style="27" customWidth="1"/>
    <col min="7700" max="7700" width="12.7109375" style="27" bestFit="1" customWidth="1"/>
    <col min="7701" max="7701" width="15.85546875" style="27" customWidth="1"/>
    <col min="7702" max="7941" width="9.140625" style="27"/>
    <col min="7942" max="7942" width="6.85546875" style="27" customWidth="1"/>
    <col min="7943" max="7943" width="96.7109375" style="27" customWidth="1"/>
    <col min="7944" max="7944" width="12.28515625" style="27" customWidth="1"/>
    <col min="7945" max="7945" width="12.85546875" style="27" customWidth="1"/>
    <col min="7946" max="7946" width="12.28515625" style="27" customWidth="1"/>
    <col min="7947" max="7948" width="13.140625" style="27" customWidth="1"/>
    <col min="7949" max="7952" width="12.28515625" style="27" customWidth="1"/>
    <col min="7953" max="7953" width="17.42578125" style="27" customWidth="1"/>
    <col min="7954" max="7954" width="52.7109375" style="27" customWidth="1"/>
    <col min="7955" max="7955" width="23.42578125" style="27" customWidth="1"/>
    <col min="7956" max="7956" width="12.7109375" style="27" bestFit="1" customWidth="1"/>
    <col min="7957" max="7957" width="15.85546875" style="27" customWidth="1"/>
    <col min="7958" max="8197" width="9.140625" style="27"/>
    <col min="8198" max="8198" width="6.85546875" style="27" customWidth="1"/>
    <col min="8199" max="8199" width="96.7109375" style="27" customWidth="1"/>
    <col min="8200" max="8200" width="12.28515625" style="27" customWidth="1"/>
    <col min="8201" max="8201" width="12.85546875" style="27" customWidth="1"/>
    <col min="8202" max="8202" width="12.28515625" style="27" customWidth="1"/>
    <col min="8203" max="8204" width="13.140625" style="27" customWidth="1"/>
    <col min="8205" max="8208" width="12.28515625" style="27" customWidth="1"/>
    <col min="8209" max="8209" width="17.42578125" style="27" customWidth="1"/>
    <col min="8210" max="8210" width="52.7109375" style="27" customWidth="1"/>
    <col min="8211" max="8211" width="23.42578125" style="27" customWidth="1"/>
    <col min="8212" max="8212" width="12.7109375" style="27" bestFit="1" customWidth="1"/>
    <col min="8213" max="8213" width="15.85546875" style="27" customWidth="1"/>
    <col min="8214" max="8453" width="9.140625" style="27"/>
    <col min="8454" max="8454" width="6.85546875" style="27" customWidth="1"/>
    <col min="8455" max="8455" width="96.7109375" style="27" customWidth="1"/>
    <col min="8456" max="8456" width="12.28515625" style="27" customWidth="1"/>
    <col min="8457" max="8457" width="12.85546875" style="27" customWidth="1"/>
    <col min="8458" max="8458" width="12.28515625" style="27" customWidth="1"/>
    <col min="8459" max="8460" width="13.140625" style="27" customWidth="1"/>
    <col min="8461" max="8464" width="12.28515625" style="27" customWidth="1"/>
    <col min="8465" max="8465" width="17.42578125" style="27" customWidth="1"/>
    <col min="8466" max="8466" width="52.7109375" style="27" customWidth="1"/>
    <col min="8467" max="8467" width="23.42578125" style="27" customWidth="1"/>
    <col min="8468" max="8468" width="12.7109375" style="27" bestFit="1" customWidth="1"/>
    <col min="8469" max="8469" width="15.85546875" style="27" customWidth="1"/>
    <col min="8470" max="8709" width="9.140625" style="27"/>
    <col min="8710" max="8710" width="6.85546875" style="27" customWidth="1"/>
    <col min="8711" max="8711" width="96.7109375" style="27" customWidth="1"/>
    <col min="8712" max="8712" width="12.28515625" style="27" customWidth="1"/>
    <col min="8713" max="8713" width="12.85546875" style="27" customWidth="1"/>
    <col min="8714" max="8714" width="12.28515625" style="27" customWidth="1"/>
    <col min="8715" max="8716" width="13.140625" style="27" customWidth="1"/>
    <col min="8717" max="8720" width="12.28515625" style="27" customWidth="1"/>
    <col min="8721" max="8721" width="17.42578125" style="27" customWidth="1"/>
    <col min="8722" max="8722" width="52.7109375" style="27" customWidth="1"/>
    <col min="8723" max="8723" width="23.42578125" style="27" customWidth="1"/>
    <col min="8724" max="8724" width="12.7109375" style="27" bestFit="1" customWidth="1"/>
    <col min="8725" max="8725" width="15.85546875" style="27" customWidth="1"/>
    <col min="8726" max="8965" width="9.140625" style="27"/>
    <col min="8966" max="8966" width="6.85546875" style="27" customWidth="1"/>
    <col min="8967" max="8967" width="96.7109375" style="27" customWidth="1"/>
    <col min="8968" max="8968" width="12.28515625" style="27" customWidth="1"/>
    <col min="8969" max="8969" width="12.85546875" style="27" customWidth="1"/>
    <col min="8970" max="8970" width="12.28515625" style="27" customWidth="1"/>
    <col min="8971" max="8972" width="13.140625" style="27" customWidth="1"/>
    <col min="8973" max="8976" width="12.28515625" style="27" customWidth="1"/>
    <col min="8977" max="8977" width="17.42578125" style="27" customWidth="1"/>
    <col min="8978" max="8978" width="52.7109375" style="27" customWidth="1"/>
    <col min="8979" max="8979" width="23.42578125" style="27" customWidth="1"/>
    <col min="8980" max="8980" width="12.7109375" style="27" bestFit="1" customWidth="1"/>
    <col min="8981" max="8981" width="15.85546875" style="27" customWidth="1"/>
    <col min="8982" max="9221" width="9.140625" style="27"/>
    <col min="9222" max="9222" width="6.85546875" style="27" customWidth="1"/>
    <col min="9223" max="9223" width="96.7109375" style="27" customWidth="1"/>
    <col min="9224" max="9224" width="12.28515625" style="27" customWidth="1"/>
    <col min="9225" max="9225" width="12.85546875" style="27" customWidth="1"/>
    <col min="9226" max="9226" width="12.28515625" style="27" customWidth="1"/>
    <col min="9227" max="9228" width="13.140625" style="27" customWidth="1"/>
    <col min="9229" max="9232" width="12.28515625" style="27" customWidth="1"/>
    <col min="9233" max="9233" width="17.42578125" style="27" customWidth="1"/>
    <col min="9234" max="9234" width="52.7109375" style="27" customWidth="1"/>
    <col min="9235" max="9235" width="23.42578125" style="27" customWidth="1"/>
    <col min="9236" max="9236" width="12.7109375" style="27" bestFit="1" customWidth="1"/>
    <col min="9237" max="9237" width="15.85546875" style="27" customWidth="1"/>
    <col min="9238" max="9477" width="9.140625" style="27"/>
    <col min="9478" max="9478" width="6.85546875" style="27" customWidth="1"/>
    <col min="9479" max="9479" width="96.7109375" style="27" customWidth="1"/>
    <col min="9480" max="9480" width="12.28515625" style="27" customWidth="1"/>
    <col min="9481" max="9481" width="12.85546875" style="27" customWidth="1"/>
    <col min="9482" max="9482" width="12.28515625" style="27" customWidth="1"/>
    <col min="9483" max="9484" width="13.140625" style="27" customWidth="1"/>
    <col min="9485" max="9488" width="12.28515625" style="27" customWidth="1"/>
    <col min="9489" max="9489" width="17.42578125" style="27" customWidth="1"/>
    <col min="9490" max="9490" width="52.7109375" style="27" customWidth="1"/>
    <col min="9491" max="9491" width="23.42578125" style="27" customWidth="1"/>
    <col min="9492" max="9492" width="12.7109375" style="27" bestFit="1" customWidth="1"/>
    <col min="9493" max="9493" width="15.85546875" style="27" customWidth="1"/>
    <col min="9494" max="9733" width="9.140625" style="27"/>
    <col min="9734" max="9734" width="6.85546875" style="27" customWidth="1"/>
    <col min="9735" max="9735" width="96.7109375" style="27" customWidth="1"/>
    <col min="9736" max="9736" width="12.28515625" style="27" customWidth="1"/>
    <col min="9737" max="9737" width="12.85546875" style="27" customWidth="1"/>
    <col min="9738" max="9738" width="12.28515625" style="27" customWidth="1"/>
    <col min="9739" max="9740" width="13.140625" style="27" customWidth="1"/>
    <col min="9741" max="9744" width="12.28515625" style="27" customWidth="1"/>
    <col min="9745" max="9745" width="17.42578125" style="27" customWidth="1"/>
    <col min="9746" max="9746" width="52.7109375" style="27" customWidth="1"/>
    <col min="9747" max="9747" width="23.42578125" style="27" customWidth="1"/>
    <col min="9748" max="9748" width="12.7109375" style="27" bestFit="1" customWidth="1"/>
    <col min="9749" max="9749" width="15.85546875" style="27" customWidth="1"/>
    <col min="9750" max="9989" width="9.140625" style="27"/>
    <col min="9990" max="9990" width="6.85546875" style="27" customWidth="1"/>
    <col min="9991" max="9991" width="96.7109375" style="27" customWidth="1"/>
    <col min="9992" max="9992" width="12.28515625" style="27" customWidth="1"/>
    <col min="9993" max="9993" width="12.85546875" style="27" customWidth="1"/>
    <col min="9994" max="9994" width="12.28515625" style="27" customWidth="1"/>
    <col min="9995" max="9996" width="13.140625" style="27" customWidth="1"/>
    <col min="9997" max="10000" width="12.28515625" style="27" customWidth="1"/>
    <col min="10001" max="10001" width="17.42578125" style="27" customWidth="1"/>
    <col min="10002" max="10002" width="52.7109375" style="27" customWidth="1"/>
    <col min="10003" max="10003" width="23.42578125" style="27" customWidth="1"/>
    <col min="10004" max="10004" width="12.7109375" style="27" bestFit="1" customWidth="1"/>
    <col min="10005" max="10005" width="15.85546875" style="27" customWidth="1"/>
    <col min="10006" max="10245" width="9.140625" style="27"/>
    <col min="10246" max="10246" width="6.85546875" style="27" customWidth="1"/>
    <col min="10247" max="10247" width="96.7109375" style="27" customWidth="1"/>
    <col min="10248" max="10248" width="12.28515625" style="27" customWidth="1"/>
    <col min="10249" max="10249" width="12.85546875" style="27" customWidth="1"/>
    <col min="10250" max="10250" width="12.28515625" style="27" customWidth="1"/>
    <col min="10251" max="10252" width="13.140625" style="27" customWidth="1"/>
    <col min="10253" max="10256" width="12.28515625" style="27" customWidth="1"/>
    <col min="10257" max="10257" width="17.42578125" style="27" customWidth="1"/>
    <col min="10258" max="10258" width="52.7109375" style="27" customWidth="1"/>
    <col min="10259" max="10259" width="23.42578125" style="27" customWidth="1"/>
    <col min="10260" max="10260" width="12.7109375" style="27" bestFit="1" customWidth="1"/>
    <col min="10261" max="10261" width="15.85546875" style="27" customWidth="1"/>
    <col min="10262" max="10501" width="9.140625" style="27"/>
    <col min="10502" max="10502" width="6.85546875" style="27" customWidth="1"/>
    <col min="10503" max="10503" width="96.7109375" style="27" customWidth="1"/>
    <col min="10504" max="10504" width="12.28515625" style="27" customWidth="1"/>
    <col min="10505" max="10505" width="12.85546875" style="27" customWidth="1"/>
    <col min="10506" max="10506" width="12.28515625" style="27" customWidth="1"/>
    <col min="10507" max="10508" width="13.140625" style="27" customWidth="1"/>
    <col min="10509" max="10512" width="12.28515625" style="27" customWidth="1"/>
    <col min="10513" max="10513" width="17.42578125" style="27" customWidth="1"/>
    <col min="10514" max="10514" width="52.7109375" style="27" customWidth="1"/>
    <col min="10515" max="10515" width="23.42578125" style="27" customWidth="1"/>
    <col min="10516" max="10516" width="12.7109375" style="27" bestFit="1" customWidth="1"/>
    <col min="10517" max="10517" width="15.85546875" style="27" customWidth="1"/>
    <col min="10518" max="10757" width="9.140625" style="27"/>
    <col min="10758" max="10758" width="6.85546875" style="27" customWidth="1"/>
    <col min="10759" max="10759" width="96.7109375" style="27" customWidth="1"/>
    <col min="10760" max="10760" width="12.28515625" style="27" customWidth="1"/>
    <col min="10761" max="10761" width="12.85546875" style="27" customWidth="1"/>
    <col min="10762" max="10762" width="12.28515625" style="27" customWidth="1"/>
    <col min="10763" max="10764" width="13.140625" style="27" customWidth="1"/>
    <col min="10765" max="10768" width="12.28515625" style="27" customWidth="1"/>
    <col min="10769" max="10769" width="17.42578125" style="27" customWidth="1"/>
    <col min="10770" max="10770" width="52.7109375" style="27" customWidth="1"/>
    <col min="10771" max="10771" width="23.42578125" style="27" customWidth="1"/>
    <col min="10772" max="10772" width="12.7109375" style="27" bestFit="1" customWidth="1"/>
    <col min="10773" max="10773" width="15.85546875" style="27" customWidth="1"/>
    <col min="10774" max="11013" width="9.140625" style="27"/>
    <col min="11014" max="11014" width="6.85546875" style="27" customWidth="1"/>
    <col min="11015" max="11015" width="96.7109375" style="27" customWidth="1"/>
    <col min="11016" max="11016" width="12.28515625" style="27" customWidth="1"/>
    <col min="11017" max="11017" width="12.85546875" style="27" customWidth="1"/>
    <col min="11018" max="11018" width="12.28515625" style="27" customWidth="1"/>
    <col min="11019" max="11020" width="13.140625" style="27" customWidth="1"/>
    <col min="11021" max="11024" width="12.28515625" style="27" customWidth="1"/>
    <col min="11025" max="11025" width="17.42578125" style="27" customWidth="1"/>
    <col min="11026" max="11026" width="52.7109375" style="27" customWidth="1"/>
    <col min="11027" max="11027" width="23.42578125" style="27" customWidth="1"/>
    <col min="11028" max="11028" width="12.7109375" style="27" bestFit="1" customWidth="1"/>
    <col min="11029" max="11029" width="15.85546875" style="27" customWidth="1"/>
    <col min="11030" max="11269" width="9.140625" style="27"/>
    <col min="11270" max="11270" width="6.85546875" style="27" customWidth="1"/>
    <col min="11271" max="11271" width="96.7109375" style="27" customWidth="1"/>
    <col min="11272" max="11272" width="12.28515625" style="27" customWidth="1"/>
    <col min="11273" max="11273" width="12.85546875" style="27" customWidth="1"/>
    <col min="11274" max="11274" width="12.28515625" style="27" customWidth="1"/>
    <col min="11275" max="11276" width="13.140625" style="27" customWidth="1"/>
    <col min="11277" max="11280" width="12.28515625" style="27" customWidth="1"/>
    <col min="11281" max="11281" width="17.42578125" style="27" customWidth="1"/>
    <col min="11282" max="11282" width="52.7109375" style="27" customWidth="1"/>
    <col min="11283" max="11283" width="23.42578125" style="27" customWidth="1"/>
    <col min="11284" max="11284" width="12.7109375" style="27" bestFit="1" customWidth="1"/>
    <col min="11285" max="11285" width="15.85546875" style="27" customWidth="1"/>
    <col min="11286" max="11525" width="9.140625" style="27"/>
    <col min="11526" max="11526" width="6.85546875" style="27" customWidth="1"/>
    <col min="11527" max="11527" width="96.7109375" style="27" customWidth="1"/>
    <col min="11528" max="11528" width="12.28515625" style="27" customWidth="1"/>
    <col min="11529" max="11529" width="12.85546875" style="27" customWidth="1"/>
    <col min="11530" max="11530" width="12.28515625" style="27" customWidth="1"/>
    <col min="11531" max="11532" width="13.140625" style="27" customWidth="1"/>
    <col min="11533" max="11536" width="12.28515625" style="27" customWidth="1"/>
    <col min="11537" max="11537" width="17.42578125" style="27" customWidth="1"/>
    <col min="11538" max="11538" width="52.7109375" style="27" customWidth="1"/>
    <col min="11539" max="11539" width="23.42578125" style="27" customWidth="1"/>
    <col min="11540" max="11540" width="12.7109375" style="27" bestFit="1" customWidth="1"/>
    <col min="11541" max="11541" width="15.85546875" style="27" customWidth="1"/>
    <col min="11542" max="11781" width="9.140625" style="27"/>
    <col min="11782" max="11782" width="6.85546875" style="27" customWidth="1"/>
    <col min="11783" max="11783" width="96.7109375" style="27" customWidth="1"/>
    <col min="11784" max="11784" width="12.28515625" style="27" customWidth="1"/>
    <col min="11785" max="11785" width="12.85546875" style="27" customWidth="1"/>
    <col min="11786" max="11786" width="12.28515625" style="27" customWidth="1"/>
    <col min="11787" max="11788" width="13.140625" style="27" customWidth="1"/>
    <col min="11789" max="11792" width="12.28515625" style="27" customWidth="1"/>
    <col min="11793" max="11793" width="17.42578125" style="27" customWidth="1"/>
    <col min="11794" max="11794" width="52.7109375" style="27" customWidth="1"/>
    <col min="11795" max="11795" width="23.42578125" style="27" customWidth="1"/>
    <col min="11796" max="11796" width="12.7109375" style="27" bestFit="1" customWidth="1"/>
    <col min="11797" max="11797" width="15.85546875" style="27" customWidth="1"/>
    <col min="11798" max="12037" width="9.140625" style="27"/>
    <col min="12038" max="12038" width="6.85546875" style="27" customWidth="1"/>
    <col min="12039" max="12039" width="96.7109375" style="27" customWidth="1"/>
    <col min="12040" max="12040" width="12.28515625" style="27" customWidth="1"/>
    <col min="12041" max="12041" width="12.85546875" style="27" customWidth="1"/>
    <col min="12042" max="12042" width="12.28515625" style="27" customWidth="1"/>
    <col min="12043" max="12044" width="13.140625" style="27" customWidth="1"/>
    <col min="12045" max="12048" width="12.28515625" style="27" customWidth="1"/>
    <col min="12049" max="12049" width="17.42578125" style="27" customWidth="1"/>
    <col min="12050" max="12050" width="52.7109375" style="27" customWidth="1"/>
    <col min="12051" max="12051" width="23.42578125" style="27" customWidth="1"/>
    <col min="12052" max="12052" width="12.7109375" style="27" bestFit="1" customWidth="1"/>
    <col min="12053" max="12053" width="15.85546875" style="27" customWidth="1"/>
    <col min="12054" max="12293" width="9.140625" style="27"/>
    <col min="12294" max="12294" width="6.85546875" style="27" customWidth="1"/>
    <col min="12295" max="12295" width="96.7109375" style="27" customWidth="1"/>
    <col min="12296" max="12296" width="12.28515625" style="27" customWidth="1"/>
    <col min="12297" max="12297" width="12.85546875" style="27" customWidth="1"/>
    <col min="12298" max="12298" width="12.28515625" style="27" customWidth="1"/>
    <col min="12299" max="12300" width="13.140625" style="27" customWidth="1"/>
    <col min="12301" max="12304" width="12.28515625" style="27" customWidth="1"/>
    <col min="12305" max="12305" width="17.42578125" style="27" customWidth="1"/>
    <col min="12306" max="12306" width="52.7109375" style="27" customWidth="1"/>
    <col min="12307" max="12307" width="23.42578125" style="27" customWidth="1"/>
    <col min="12308" max="12308" width="12.7109375" style="27" bestFit="1" customWidth="1"/>
    <col min="12309" max="12309" width="15.85546875" style="27" customWidth="1"/>
    <col min="12310" max="12549" width="9.140625" style="27"/>
    <col min="12550" max="12550" width="6.85546875" style="27" customWidth="1"/>
    <col min="12551" max="12551" width="96.7109375" style="27" customWidth="1"/>
    <col min="12552" max="12552" width="12.28515625" style="27" customWidth="1"/>
    <col min="12553" max="12553" width="12.85546875" style="27" customWidth="1"/>
    <col min="12554" max="12554" width="12.28515625" style="27" customWidth="1"/>
    <col min="12555" max="12556" width="13.140625" style="27" customWidth="1"/>
    <col min="12557" max="12560" width="12.28515625" style="27" customWidth="1"/>
    <col min="12561" max="12561" width="17.42578125" style="27" customWidth="1"/>
    <col min="12562" max="12562" width="52.7109375" style="27" customWidth="1"/>
    <col min="12563" max="12563" width="23.42578125" style="27" customWidth="1"/>
    <col min="12564" max="12564" width="12.7109375" style="27" bestFit="1" customWidth="1"/>
    <col min="12565" max="12565" width="15.85546875" style="27" customWidth="1"/>
    <col min="12566" max="12805" width="9.140625" style="27"/>
    <col min="12806" max="12806" width="6.85546875" style="27" customWidth="1"/>
    <col min="12807" max="12807" width="96.7109375" style="27" customWidth="1"/>
    <col min="12808" max="12808" width="12.28515625" style="27" customWidth="1"/>
    <col min="12809" max="12809" width="12.85546875" style="27" customWidth="1"/>
    <col min="12810" max="12810" width="12.28515625" style="27" customWidth="1"/>
    <col min="12811" max="12812" width="13.140625" style="27" customWidth="1"/>
    <col min="12813" max="12816" width="12.28515625" style="27" customWidth="1"/>
    <col min="12817" max="12817" width="17.42578125" style="27" customWidth="1"/>
    <col min="12818" max="12818" width="52.7109375" style="27" customWidth="1"/>
    <col min="12819" max="12819" width="23.42578125" style="27" customWidth="1"/>
    <col min="12820" max="12820" width="12.7109375" style="27" bestFit="1" customWidth="1"/>
    <col min="12821" max="12821" width="15.85546875" style="27" customWidth="1"/>
    <col min="12822" max="13061" width="9.140625" style="27"/>
    <col min="13062" max="13062" width="6.85546875" style="27" customWidth="1"/>
    <col min="13063" max="13063" width="96.7109375" style="27" customWidth="1"/>
    <col min="13064" max="13064" width="12.28515625" style="27" customWidth="1"/>
    <col min="13065" max="13065" width="12.85546875" style="27" customWidth="1"/>
    <col min="13066" max="13066" width="12.28515625" style="27" customWidth="1"/>
    <col min="13067" max="13068" width="13.140625" style="27" customWidth="1"/>
    <col min="13069" max="13072" width="12.28515625" style="27" customWidth="1"/>
    <col min="13073" max="13073" width="17.42578125" style="27" customWidth="1"/>
    <col min="13074" max="13074" width="52.7109375" style="27" customWidth="1"/>
    <col min="13075" max="13075" width="23.42578125" style="27" customWidth="1"/>
    <col min="13076" max="13076" width="12.7109375" style="27" bestFit="1" customWidth="1"/>
    <col min="13077" max="13077" width="15.85546875" style="27" customWidth="1"/>
    <col min="13078" max="13317" width="9.140625" style="27"/>
    <col min="13318" max="13318" width="6.85546875" style="27" customWidth="1"/>
    <col min="13319" max="13319" width="96.7109375" style="27" customWidth="1"/>
    <col min="13320" max="13320" width="12.28515625" style="27" customWidth="1"/>
    <col min="13321" max="13321" width="12.85546875" style="27" customWidth="1"/>
    <col min="13322" max="13322" width="12.28515625" style="27" customWidth="1"/>
    <col min="13323" max="13324" width="13.140625" style="27" customWidth="1"/>
    <col min="13325" max="13328" width="12.28515625" style="27" customWidth="1"/>
    <col min="13329" max="13329" width="17.42578125" style="27" customWidth="1"/>
    <col min="13330" max="13330" width="52.7109375" style="27" customWidth="1"/>
    <col min="13331" max="13331" width="23.42578125" style="27" customWidth="1"/>
    <col min="13332" max="13332" width="12.7109375" style="27" bestFit="1" customWidth="1"/>
    <col min="13333" max="13333" width="15.85546875" style="27" customWidth="1"/>
    <col min="13334" max="13573" width="9.140625" style="27"/>
    <col min="13574" max="13574" width="6.85546875" style="27" customWidth="1"/>
    <col min="13575" max="13575" width="96.7109375" style="27" customWidth="1"/>
    <col min="13576" max="13576" width="12.28515625" style="27" customWidth="1"/>
    <col min="13577" max="13577" width="12.85546875" style="27" customWidth="1"/>
    <col min="13578" max="13578" width="12.28515625" style="27" customWidth="1"/>
    <col min="13579" max="13580" width="13.140625" style="27" customWidth="1"/>
    <col min="13581" max="13584" width="12.28515625" style="27" customWidth="1"/>
    <col min="13585" max="13585" width="17.42578125" style="27" customWidth="1"/>
    <col min="13586" max="13586" width="52.7109375" style="27" customWidth="1"/>
    <col min="13587" max="13587" width="23.42578125" style="27" customWidth="1"/>
    <col min="13588" max="13588" width="12.7109375" style="27" bestFit="1" customWidth="1"/>
    <col min="13589" max="13589" width="15.85546875" style="27" customWidth="1"/>
    <col min="13590" max="13829" width="9.140625" style="27"/>
    <col min="13830" max="13830" width="6.85546875" style="27" customWidth="1"/>
    <col min="13831" max="13831" width="96.7109375" style="27" customWidth="1"/>
    <col min="13832" max="13832" width="12.28515625" style="27" customWidth="1"/>
    <col min="13833" max="13833" width="12.85546875" style="27" customWidth="1"/>
    <col min="13834" max="13834" width="12.28515625" style="27" customWidth="1"/>
    <col min="13835" max="13836" width="13.140625" style="27" customWidth="1"/>
    <col min="13837" max="13840" width="12.28515625" style="27" customWidth="1"/>
    <col min="13841" max="13841" width="17.42578125" style="27" customWidth="1"/>
    <col min="13842" max="13842" width="52.7109375" style="27" customWidth="1"/>
    <col min="13843" max="13843" width="23.42578125" style="27" customWidth="1"/>
    <col min="13844" max="13844" width="12.7109375" style="27" bestFit="1" customWidth="1"/>
    <col min="13845" max="13845" width="15.85546875" style="27" customWidth="1"/>
    <col min="13846" max="14085" width="9.140625" style="27"/>
    <col min="14086" max="14086" width="6.85546875" style="27" customWidth="1"/>
    <col min="14087" max="14087" width="96.7109375" style="27" customWidth="1"/>
    <col min="14088" max="14088" width="12.28515625" style="27" customWidth="1"/>
    <col min="14089" max="14089" width="12.85546875" style="27" customWidth="1"/>
    <col min="14090" max="14090" width="12.28515625" style="27" customWidth="1"/>
    <col min="14091" max="14092" width="13.140625" style="27" customWidth="1"/>
    <col min="14093" max="14096" width="12.28515625" style="27" customWidth="1"/>
    <col min="14097" max="14097" width="17.42578125" style="27" customWidth="1"/>
    <col min="14098" max="14098" width="52.7109375" style="27" customWidth="1"/>
    <col min="14099" max="14099" width="23.42578125" style="27" customWidth="1"/>
    <col min="14100" max="14100" width="12.7109375" style="27" bestFit="1" customWidth="1"/>
    <col min="14101" max="14101" width="15.85546875" style="27" customWidth="1"/>
    <col min="14102" max="14341" width="9.140625" style="27"/>
    <col min="14342" max="14342" width="6.85546875" style="27" customWidth="1"/>
    <col min="14343" max="14343" width="96.7109375" style="27" customWidth="1"/>
    <col min="14344" max="14344" width="12.28515625" style="27" customWidth="1"/>
    <col min="14345" max="14345" width="12.85546875" style="27" customWidth="1"/>
    <col min="14346" max="14346" width="12.28515625" style="27" customWidth="1"/>
    <col min="14347" max="14348" width="13.140625" style="27" customWidth="1"/>
    <col min="14349" max="14352" width="12.28515625" style="27" customWidth="1"/>
    <col min="14353" max="14353" width="17.42578125" style="27" customWidth="1"/>
    <col min="14354" max="14354" width="52.7109375" style="27" customWidth="1"/>
    <col min="14355" max="14355" width="23.42578125" style="27" customWidth="1"/>
    <col min="14356" max="14356" width="12.7109375" style="27" bestFit="1" customWidth="1"/>
    <col min="14357" max="14357" width="15.85546875" style="27" customWidth="1"/>
    <col min="14358" max="14597" width="9.140625" style="27"/>
    <col min="14598" max="14598" width="6.85546875" style="27" customWidth="1"/>
    <col min="14599" max="14599" width="96.7109375" style="27" customWidth="1"/>
    <col min="14600" max="14600" width="12.28515625" style="27" customWidth="1"/>
    <col min="14601" max="14601" width="12.85546875" style="27" customWidth="1"/>
    <col min="14602" max="14602" width="12.28515625" style="27" customWidth="1"/>
    <col min="14603" max="14604" width="13.140625" style="27" customWidth="1"/>
    <col min="14605" max="14608" width="12.28515625" style="27" customWidth="1"/>
    <col min="14609" max="14609" width="17.42578125" style="27" customWidth="1"/>
    <col min="14610" max="14610" width="52.7109375" style="27" customWidth="1"/>
    <col min="14611" max="14611" width="23.42578125" style="27" customWidth="1"/>
    <col min="14612" max="14612" width="12.7109375" style="27" bestFit="1" customWidth="1"/>
    <col min="14613" max="14613" width="15.85546875" style="27" customWidth="1"/>
    <col min="14614" max="14853" width="9.140625" style="27"/>
    <col min="14854" max="14854" width="6.85546875" style="27" customWidth="1"/>
    <col min="14855" max="14855" width="96.7109375" style="27" customWidth="1"/>
    <col min="14856" max="14856" width="12.28515625" style="27" customWidth="1"/>
    <col min="14857" max="14857" width="12.85546875" style="27" customWidth="1"/>
    <col min="14858" max="14858" width="12.28515625" style="27" customWidth="1"/>
    <col min="14859" max="14860" width="13.140625" style="27" customWidth="1"/>
    <col min="14861" max="14864" width="12.28515625" style="27" customWidth="1"/>
    <col min="14865" max="14865" width="17.42578125" style="27" customWidth="1"/>
    <col min="14866" max="14866" width="52.7109375" style="27" customWidth="1"/>
    <col min="14867" max="14867" width="23.42578125" style="27" customWidth="1"/>
    <col min="14868" max="14868" width="12.7109375" style="27" bestFit="1" customWidth="1"/>
    <col min="14869" max="14869" width="15.85546875" style="27" customWidth="1"/>
    <col min="14870" max="15109" width="9.140625" style="27"/>
    <col min="15110" max="15110" width="6.85546875" style="27" customWidth="1"/>
    <col min="15111" max="15111" width="96.7109375" style="27" customWidth="1"/>
    <col min="15112" max="15112" width="12.28515625" style="27" customWidth="1"/>
    <col min="15113" max="15113" width="12.85546875" style="27" customWidth="1"/>
    <col min="15114" max="15114" width="12.28515625" style="27" customWidth="1"/>
    <col min="15115" max="15116" width="13.140625" style="27" customWidth="1"/>
    <col min="15117" max="15120" width="12.28515625" style="27" customWidth="1"/>
    <col min="15121" max="15121" width="17.42578125" style="27" customWidth="1"/>
    <col min="15122" max="15122" width="52.7109375" style="27" customWidth="1"/>
    <col min="15123" max="15123" width="23.42578125" style="27" customWidth="1"/>
    <col min="15124" max="15124" width="12.7109375" style="27" bestFit="1" customWidth="1"/>
    <col min="15125" max="15125" width="15.85546875" style="27" customWidth="1"/>
    <col min="15126" max="15365" width="9.140625" style="27"/>
    <col min="15366" max="15366" width="6.85546875" style="27" customWidth="1"/>
    <col min="15367" max="15367" width="96.7109375" style="27" customWidth="1"/>
    <col min="15368" max="15368" width="12.28515625" style="27" customWidth="1"/>
    <col min="15369" max="15369" width="12.85546875" style="27" customWidth="1"/>
    <col min="15370" max="15370" width="12.28515625" style="27" customWidth="1"/>
    <col min="15371" max="15372" width="13.140625" style="27" customWidth="1"/>
    <col min="15373" max="15376" width="12.28515625" style="27" customWidth="1"/>
    <col min="15377" max="15377" width="17.42578125" style="27" customWidth="1"/>
    <col min="15378" max="15378" width="52.7109375" style="27" customWidth="1"/>
    <col min="15379" max="15379" width="23.42578125" style="27" customWidth="1"/>
    <col min="15380" max="15380" width="12.7109375" style="27" bestFit="1" customWidth="1"/>
    <col min="15381" max="15381" width="15.85546875" style="27" customWidth="1"/>
    <col min="15382" max="15621" width="9.140625" style="27"/>
    <col min="15622" max="15622" width="6.85546875" style="27" customWidth="1"/>
    <col min="15623" max="15623" width="96.7109375" style="27" customWidth="1"/>
    <col min="15624" max="15624" width="12.28515625" style="27" customWidth="1"/>
    <col min="15625" max="15625" width="12.85546875" style="27" customWidth="1"/>
    <col min="15626" max="15626" width="12.28515625" style="27" customWidth="1"/>
    <col min="15627" max="15628" width="13.140625" style="27" customWidth="1"/>
    <col min="15629" max="15632" width="12.28515625" style="27" customWidth="1"/>
    <col min="15633" max="15633" width="17.42578125" style="27" customWidth="1"/>
    <col min="15634" max="15634" width="52.7109375" style="27" customWidth="1"/>
    <col min="15635" max="15635" width="23.42578125" style="27" customWidth="1"/>
    <col min="15636" max="15636" width="12.7109375" style="27" bestFit="1" customWidth="1"/>
    <col min="15637" max="15637" width="15.85546875" style="27" customWidth="1"/>
    <col min="15638" max="15877" width="9.140625" style="27"/>
    <col min="15878" max="15878" width="6.85546875" style="27" customWidth="1"/>
    <col min="15879" max="15879" width="96.7109375" style="27" customWidth="1"/>
    <col min="15880" max="15880" width="12.28515625" style="27" customWidth="1"/>
    <col min="15881" max="15881" width="12.85546875" style="27" customWidth="1"/>
    <col min="15882" max="15882" width="12.28515625" style="27" customWidth="1"/>
    <col min="15883" max="15884" width="13.140625" style="27" customWidth="1"/>
    <col min="15885" max="15888" width="12.28515625" style="27" customWidth="1"/>
    <col min="15889" max="15889" width="17.42578125" style="27" customWidth="1"/>
    <col min="15890" max="15890" width="52.7109375" style="27" customWidth="1"/>
    <col min="15891" max="15891" width="23.42578125" style="27" customWidth="1"/>
    <col min="15892" max="15892" width="12.7109375" style="27" bestFit="1" customWidth="1"/>
    <col min="15893" max="15893" width="15.85546875" style="27" customWidth="1"/>
    <col min="15894" max="16133" width="9.140625" style="27"/>
    <col min="16134" max="16134" width="6.85546875" style="27" customWidth="1"/>
    <col min="16135" max="16135" width="96.7109375" style="27" customWidth="1"/>
    <col min="16136" max="16136" width="12.28515625" style="27" customWidth="1"/>
    <col min="16137" max="16137" width="12.85546875" style="27" customWidth="1"/>
    <col min="16138" max="16138" width="12.28515625" style="27" customWidth="1"/>
    <col min="16139" max="16140" width="13.140625" style="27" customWidth="1"/>
    <col min="16141" max="16144" width="12.28515625" style="27" customWidth="1"/>
    <col min="16145" max="16145" width="17.42578125" style="27" customWidth="1"/>
    <col min="16146" max="16146" width="52.7109375" style="27" customWidth="1"/>
    <col min="16147" max="16147" width="23.42578125" style="27" customWidth="1"/>
    <col min="16148" max="16148" width="12.7109375" style="27" bestFit="1" customWidth="1"/>
    <col min="16149" max="16149" width="15.85546875" style="27" customWidth="1"/>
    <col min="16150" max="16384" width="9.140625" style="27"/>
  </cols>
  <sheetData>
    <row r="1" spans="1:20" s="5" customFormat="1" ht="12" x14ac:dyDescent="0.25">
      <c r="A1" s="1"/>
      <c r="B1" s="13"/>
      <c r="C1" s="2"/>
      <c r="D1" s="3"/>
      <c r="E1" s="2"/>
      <c r="F1" s="2"/>
      <c r="G1" s="92"/>
      <c r="H1" s="2"/>
      <c r="I1" s="2"/>
      <c r="J1" s="2"/>
      <c r="K1" s="2"/>
      <c r="L1" s="2"/>
      <c r="M1" s="2"/>
      <c r="N1" s="2"/>
      <c r="O1" s="2"/>
      <c r="P1" s="81"/>
      <c r="Q1" s="1"/>
      <c r="R1" s="13"/>
      <c r="S1" s="4"/>
      <c r="T1" s="4"/>
    </row>
    <row r="2" spans="1:20" s="5" customFormat="1" ht="12" x14ac:dyDescent="0.25">
      <c r="A2" s="1"/>
      <c r="B2" s="13"/>
      <c r="C2" s="2"/>
      <c r="D2" s="3"/>
      <c r="E2" s="2"/>
      <c r="F2" s="2"/>
      <c r="G2" s="92"/>
      <c r="H2" s="2"/>
      <c r="I2" s="2"/>
      <c r="J2" s="2"/>
      <c r="K2" s="2"/>
      <c r="L2" s="2"/>
      <c r="M2" s="2"/>
      <c r="N2" s="2"/>
      <c r="O2" s="2"/>
      <c r="P2" s="2"/>
      <c r="Q2" s="1"/>
      <c r="R2" s="13"/>
      <c r="S2" s="4"/>
      <c r="T2" s="4"/>
    </row>
    <row r="3" spans="1:20" s="5" customFormat="1" ht="12" x14ac:dyDescent="0.25">
      <c r="A3" s="1"/>
      <c r="B3" s="13"/>
      <c r="C3" s="2"/>
      <c r="D3" s="3"/>
      <c r="E3" s="2"/>
      <c r="F3" s="2"/>
      <c r="G3" s="92"/>
      <c r="H3" s="2"/>
      <c r="I3" s="2"/>
      <c r="J3" s="2"/>
      <c r="K3" s="2"/>
      <c r="L3" s="2"/>
      <c r="M3" s="2"/>
      <c r="N3" s="2"/>
      <c r="O3" s="2"/>
      <c r="P3" s="2"/>
      <c r="Q3" s="1"/>
      <c r="R3" s="13"/>
      <c r="S3" s="4"/>
      <c r="T3" s="4"/>
    </row>
    <row r="4" spans="1:20" s="5" customFormat="1" ht="12" x14ac:dyDescent="0.25">
      <c r="A4" s="1"/>
      <c r="B4" s="13"/>
      <c r="C4" s="2"/>
      <c r="D4" s="3"/>
      <c r="E4" s="2"/>
      <c r="F4" s="2"/>
      <c r="G4" s="92"/>
      <c r="H4" s="2"/>
      <c r="I4" s="2"/>
      <c r="J4" s="2"/>
      <c r="K4" s="2"/>
      <c r="L4" s="2"/>
      <c r="M4" s="2"/>
      <c r="N4" s="2"/>
      <c r="O4" s="2"/>
      <c r="P4" s="2"/>
      <c r="Q4" s="1"/>
      <c r="R4" s="13"/>
      <c r="S4" s="4"/>
      <c r="T4" s="4"/>
    </row>
    <row r="5" spans="1:20" s="5" customFormat="1" ht="12" x14ac:dyDescent="0.25">
      <c r="A5" s="1"/>
      <c r="B5" s="13"/>
      <c r="C5" s="2"/>
      <c r="D5" s="3"/>
      <c r="E5" s="2"/>
      <c r="F5" s="2"/>
      <c r="G5" s="92"/>
      <c r="H5" s="2"/>
      <c r="I5" s="2"/>
      <c r="J5" s="2"/>
      <c r="K5" s="2"/>
      <c r="L5" s="2"/>
      <c r="M5" s="2"/>
      <c r="N5" s="2"/>
      <c r="O5" s="2"/>
      <c r="P5" s="2"/>
      <c r="Q5" s="1"/>
      <c r="R5" s="13"/>
      <c r="S5" s="4"/>
      <c r="T5" s="4"/>
    </row>
    <row r="6" spans="1:20" s="5" customFormat="1" ht="12" x14ac:dyDescent="0.25">
      <c r="A6" s="1"/>
      <c r="B6" s="13"/>
      <c r="C6" s="2"/>
      <c r="D6" s="3"/>
      <c r="E6" s="2"/>
      <c r="F6" s="2"/>
      <c r="G6" s="92"/>
      <c r="H6" s="2"/>
      <c r="I6" s="2"/>
      <c r="J6" s="2"/>
      <c r="K6" s="2"/>
      <c r="L6" s="2"/>
      <c r="M6" s="2"/>
      <c r="N6" s="2"/>
      <c r="O6" s="2"/>
      <c r="P6" s="2"/>
      <c r="Q6" s="1"/>
      <c r="R6" s="13"/>
      <c r="S6" s="4"/>
      <c r="T6" s="4"/>
    </row>
    <row r="7" spans="1:20" s="5" customFormat="1" ht="12" x14ac:dyDescent="0.25">
      <c r="A7" s="6" t="s">
        <v>48</v>
      </c>
      <c r="B7" s="98"/>
      <c r="C7" s="2"/>
      <c r="D7" s="7"/>
      <c r="E7" s="2"/>
      <c r="F7" s="2"/>
      <c r="G7" s="92"/>
      <c r="H7" s="2"/>
      <c r="I7" s="2"/>
      <c r="J7" s="2"/>
      <c r="K7" s="2"/>
      <c r="L7" s="2"/>
      <c r="M7" s="2"/>
      <c r="N7" s="2"/>
      <c r="O7" s="2"/>
      <c r="P7" s="81"/>
      <c r="Q7" s="6"/>
      <c r="R7" s="98"/>
      <c r="S7" s="4"/>
      <c r="T7" s="4"/>
    </row>
    <row r="8" spans="1:20" s="5" customFormat="1" ht="12" x14ac:dyDescent="0.25">
      <c r="A8" s="1" t="s">
        <v>53</v>
      </c>
      <c r="B8" s="13"/>
      <c r="C8" s="2"/>
      <c r="D8" s="3"/>
      <c r="E8" s="2"/>
      <c r="F8" s="2"/>
      <c r="G8" s="92"/>
      <c r="H8" s="2"/>
      <c r="I8" s="2"/>
      <c r="J8" s="2"/>
      <c r="K8" s="2"/>
      <c r="L8" s="2"/>
      <c r="M8" s="2"/>
      <c r="N8" s="2"/>
      <c r="O8" s="2"/>
      <c r="P8" s="2"/>
      <c r="Q8" s="1"/>
      <c r="R8" s="13"/>
      <c r="S8" s="4"/>
      <c r="T8" s="4"/>
    </row>
    <row r="9" spans="1:20" s="12" customFormat="1" ht="12" x14ac:dyDescent="0.25">
      <c r="A9" s="8" t="s">
        <v>54</v>
      </c>
      <c r="B9" s="99"/>
      <c r="C9" s="9"/>
      <c r="D9" s="10"/>
      <c r="E9" s="9"/>
      <c r="F9" s="9"/>
      <c r="G9" s="92"/>
      <c r="H9" s="9"/>
      <c r="I9" s="9"/>
      <c r="J9" s="9"/>
      <c r="K9" s="9"/>
      <c r="L9" s="9"/>
      <c r="M9" s="9"/>
      <c r="N9" s="9"/>
      <c r="O9" s="9"/>
      <c r="P9" s="9"/>
      <c r="Q9" s="8"/>
      <c r="R9" s="99"/>
      <c r="S9" s="11"/>
      <c r="T9" s="11"/>
    </row>
    <row r="10" spans="1:20" s="5" customFormat="1" ht="12" x14ac:dyDescent="0.25">
      <c r="A10" s="1" t="s">
        <v>55</v>
      </c>
      <c r="B10" s="13"/>
      <c r="C10" s="2"/>
      <c r="D10" s="3"/>
      <c r="E10" s="2"/>
      <c r="F10" s="2"/>
      <c r="G10" s="92"/>
      <c r="H10" s="2"/>
      <c r="I10" s="2"/>
      <c r="J10" s="2"/>
      <c r="K10" s="2"/>
      <c r="L10" s="2"/>
      <c r="M10" s="2"/>
      <c r="N10" s="2"/>
      <c r="O10" s="2"/>
      <c r="P10" s="2"/>
      <c r="Q10" s="1"/>
      <c r="R10" s="13"/>
      <c r="S10" s="4"/>
      <c r="T10" s="4"/>
    </row>
    <row r="11" spans="1:20" s="5" customFormat="1" ht="12" x14ac:dyDescent="0.25">
      <c r="A11" s="1" t="s">
        <v>56</v>
      </c>
      <c r="B11" s="13"/>
      <c r="C11" s="2"/>
      <c r="D11" s="3"/>
      <c r="E11" s="2"/>
      <c r="F11" s="2"/>
      <c r="G11" s="92"/>
      <c r="H11" s="2"/>
      <c r="I11" s="2"/>
      <c r="J11" s="2"/>
      <c r="K11" s="2"/>
      <c r="L11" s="2"/>
      <c r="M11" s="2"/>
      <c r="N11" s="2"/>
      <c r="O11" s="2"/>
      <c r="P11" s="2"/>
      <c r="Q11" s="1"/>
      <c r="R11" s="13"/>
      <c r="S11" s="4"/>
      <c r="T11" s="4"/>
    </row>
    <row r="12" spans="1:20" s="5" customFormat="1" ht="12" x14ac:dyDescent="0.25">
      <c r="A12" s="1" t="s">
        <v>57</v>
      </c>
      <c r="B12" s="13"/>
      <c r="C12" s="2"/>
      <c r="D12" s="3"/>
      <c r="E12" s="2"/>
      <c r="F12" s="2"/>
      <c r="G12" s="92"/>
      <c r="H12" s="2"/>
      <c r="I12" s="2"/>
      <c r="J12" s="2"/>
      <c r="K12" s="2"/>
      <c r="L12" s="2"/>
      <c r="M12" s="2"/>
      <c r="N12" s="2"/>
      <c r="O12" s="2"/>
      <c r="Q12" s="1"/>
      <c r="R12" s="13"/>
      <c r="S12" s="4"/>
      <c r="T12" s="4"/>
    </row>
    <row r="13" spans="1:20" s="17" customFormat="1" thickBot="1" x14ac:dyDescent="0.3">
      <c r="A13" s="13"/>
      <c r="B13" s="13"/>
      <c r="C13" s="14"/>
      <c r="D13" s="15"/>
      <c r="E13" s="14"/>
      <c r="F13" s="14"/>
      <c r="G13" s="93"/>
      <c r="H13" s="14"/>
      <c r="I13" s="14"/>
      <c r="J13" s="14"/>
      <c r="K13" s="14"/>
      <c r="L13" s="14"/>
      <c r="M13" s="14"/>
      <c r="N13" s="14"/>
      <c r="O13" s="14"/>
      <c r="P13" s="14"/>
      <c r="Q13" s="13"/>
      <c r="R13" s="13"/>
      <c r="S13" s="16"/>
      <c r="T13" s="16"/>
    </row>
    <row r="14" spans="1:20" s="17" customFormat="1" ht="51.75" customHeight="1" x14ac:dyDescent="0.25">
      <c r="A14" s="18" t="s">
        <v>0</v>
      </c>
      <c r="B14" s="18" t="s">
        <v>1</v>
      </c>
      <c r="C14" s="18" t="s">
        <v>2</v>
      </c>
      <c r="D14" s="19" t="s">
        <v>3</v>
      </c>
      <c r="E14" s="90" t="s">
        <v>4</v>
      </c>
      <c r="F14" s="90" t="s">
        <v>4</v>
      </c>
      <c r="G14" s="94" t="s">
        <v>30</v>
      </c>
      <c r="H14" s="20" t="s">
        <v>30</v>
      </c>
      <c r="I14" s="21" t="s">
        <v>5</v>
      </c>
      <c r="J14" s="22" t="s">
        <v>6</v>
      </c>
      <c r="K14" s="18" t="s">
        <v>7</v>
      </c>
      <c r="L14" s="18" t="s">
        <v>8</v>
      </c>
      <c r="M14" s="18" t="s">
        <v>27</v>
      </c>
      <c r="N14" s="18" t="s">
        <v>28</v>
      </c>
      <c r="O14" s="18" t="s">
        <v>24</v>
      </c>
      <c r="P14" s="18" t="s">
        <v>9</v>
      </c>
      <c r="Q14" s="18" t="s">
        <v>10</v>
      </c>
      <c r="R14" s="18" t="s">
        <v>47</v>
      </c>
      <c r="S14" s="16"/>
      <c r="T14" s="16"/>
    </row>
    <row r="15" spans="1:20" s="17" customFormat="1" ht="12" x14ac:dyDescent="0.25">
      <c r="A15" s="18"/>
      <c r="B15" s="18"/>
      <c r="C15" s="18"/>
      <c r="D15" s="23"/>
      <c r="E15" s="91"/>
      <c r="F15" s="97">
        <v>44105</v>
      </c>
      <c r="G15" s="96">
        <v>44317</v>
      </c>
      <c r="H15" s="24"/>
      <c r="I15" s="25"/>
      <c r="J15" s="18"/>
      <c r="K15" s="18"/>
      <c r="L15" s="18"/>
      <c r="M15" s="18"/>
      <c r="N15" s="18"/>
      <c r="O15" s="18"/>
      <c r="P15" s="18"/>
      <c r="Q15" s="18"/>
      <c r="R15" s="18"/>
      <c r="S15" s="16"/>
      <c r="T15" s="16"/>
    </row>
    <row r="16" spans="1:20" s="105" customFormat="1" x14ac:dyDescent="0.25">
      <c r="A16" s="123">
        <v>1</v>
      </c>
      <c r="B16" s="101" t="s">
        <v>58</v>
      </c>
      <c r="C16" s="124"/>
      <c r="D16" s="125"/>
      <c r="E16" s="126"/>
      <c r="F16" s="126"/>
      <c r="G16" s="127"/>
      <c r="H16" s="126"/>
      <c r="I16" s="128">
        <f>SUM(I17:I18)</f>
        <v>33609.910000000003</v>
      </c>
      <c r="J16" s="129">
        <f t="shared" ref="J16:J38" si="0">I16/$I$39</f>
        <v>7.7499999999999999E-2</v>
      </c>
      <c r="K16" s="124"/>
      <c r="L16" s="124">
        <f>I16*0.15</f>
        <v>5041.49</v>
      </c>
      <c r="M16" s="124"/>
      <c r="N16" s="124">
        <f t="shared" ref="N16:N38" si="1">I16-L16</f>
        <v>28568.42</v>
      </c>
      <c r="O16" s="126"/>
      <c r="P16" s="130"/>
      <c r="Q16" s="101"/>
      <c r="R16" s="101"/>
      <c r="S16" s="103"/>
      <c r="T16" s="104"/>
    </row>
    <row r="17" spans="1:22 16384:16384" s="110" customFormat="1" ht="25.5" x14ac:dyDescent="0.25">
      <c r="A17" s="131" t="s">
        <v>35</v>
      </c>
      <c r="B17" s="102" t="s">
        <v>60</v>
      </c>
      <c r="C17" s="132" t="s">
        <v>61</v>
      </c>
      <c r="D17" s="133">
        <v>2.88</v>
      </c>
      <c r="E17" s="134">
        <v>436.42</v>
      </c>
      <c r="F17" s="134">
        <v>436.42</v>
      </c>
      <c r="G17" s="135">
        <f>F17*1.1143</f>
        <v>486.3</v>
      </c>
      <c r="H17" s="134">
        <v>389.89</v>
      </c>
      <c r="I17" s="136">
        <f>H17*D17</f>
        <v>1122.8800000000001</v>
      </c>
      <c r="J17" s="137">
        <f t="shared" si="0"/>
        <v>2.5999999999999999E-3</v>
      </c>
      <c r="K17" s="134">
        <f>L17/D17</f>
        <v>58.48</v>
      </c>
      <c r="L17" s="134">
        <f>I17*0.15</f>
        <v>168.43</v>
      </c>
      <c r="M17" s="134">
        <f>H17-K17</f>
        <v>331.41</v>
      </c>
      <c r="N17" s="134">
        <f t="shared" si="1"/>
        <v>954.45</v>
      </c>
      <c r="O17" s="138" t="s">
        <v>98</v>
      </c>
      <c r="P17" s="132" t="s">
        <v>82</v>
      </c>
      <c r="Q17" s="139"/>
      <c r="R17" s="102" t="s">
        <v>104</v>
      </c>
      <c r="S17" s="106"/>
      <c r="T17" s="107"/>
      <c r="U17" s="108"/>
      <c r="V17" s="109"/>
    </row>
    <row r="18" spans="1:22 16384:16384" s="110" customFormat="1" ht="25.5" x14ac:dyDescent="0.25">
      <c r="A18" s="131" t="s">
        <v>37</v>
      </c>
      <c r="B18" s="102" t="s">
        <v>31</v>
      </c>
      <c r="C18" s="132" t="s">
        <v>62</v>
      </c>
      <c r="D18" s="133">
        <v>23040.45</v>
      </c>
      <c r="E18" s="134">
        <v>3.58</v>
      </c>
      <c r="F18" s="134">
        <v>3.58</v>
      </c>
      <c r="G18" s="135">
        <v>3.03</v>
      </c>
      <c r="H18" s="134">
        <v>1.41</v>
      </c>
      <c r="I18" s="136">
        <f>H18*D18</f>
        <v>32487.03</v>
      </c>
      <c r="J18" s="137">
        <f t="shared" si="0"/>
        <v>7.4899999999999994E-2</v>
      </c>
      <c r="K18" s="134">
        <f t="shared" ref="K18:K38" si="2">L18/D18</f>
        <v>0.21</v>
      </c>
      <c r="L18" s="134">
        <f t="shared" ref="L18:L38" si="3">I18*0.15</f>
        <v>4873.05</v>
      </c>
      <c r="M18" s="134">
        <f t="shared" ref="M18:M38" si="4">H18-K18</f>
        <v>1.2</v>
      </c>
      <c r="N18" s="134">
        <f t="shared" si="1"/>
        <v>27613.98</v>
      </c>
      <c r="O18" s="140" t="s">
        <v>99</v>
      </c>
      <c r="P18" s="132" t="s">
        <v>83</v>
      </c>
      <c r="Q18" s="139"/>
      <c r="R18" s="102" t="s">
        <v>105</v>
      </c>
      <c r="S18" s="106"/>
      <c r="T18" s="107"/>
      <c r="U18" s="108"/>
      <c r="V18" s="109"/>
    </row>
    <row r="19" spans="1:22 16384:16384" s="113" customFormat="1" x14ac:dyDescent="0.25">
      <c r="A19" s="123">
        <v>2</v>
      </c>
      <c r="B19" s="101" t="s">
        <v>32</v>
      </c>
      <c r="C19" s="130"/>
      <c r="D19" s="125"/>
      <c r="E19" s="124"/>
      <c r="F19" s="124">
        <v>0</v>
      </c>
      <c r="G19" s="141"/>
      <c r="H19" s="124"/>
      <c r="I19" s="128">
        <f>SUM(I20:I24)</f>
        <v>49697.93</v>
      </c>
      <c r="J19" s="129">
        <f t="shared" si="0"/>
        <v>0.11459999999999999</v>
      </c>
      <c r="K19" s="124"/>
      <c r="L19" s="124">
        <f t="shared" si="3"/>
        <v>7454.69</v>
      </c>
      <c r="M19" s="124"/>
      <c r="N19" s="124">
        <f t="shared" si="1"/>
        <v>42243.24</v>
      </c>
      <c r="O19" s="126"/>
      <c r="P19" s="130"/>
      <c r="Q19" s="101"/>
      <c r="R19" s="101"/>
      <c r="S19" s="111"/>
      <c r="T19" s="104"/>
      <c r="U19" s="112"/>
      <c r="V19" s="105"/>
    </row>
    <row r="20" spans="1:22 16384:16384" s="110" customFormat="1" ht="38.25" x14ac:dyDescent="0.25">
      <c r="A20" s="131" t="s">
        <v>38</v>
      </c>
      <c r="B20" s="102" t="s">
        <v>63</v>
      </c>
      <c r="C20" s="132" t="s">
        <v>64</v>
      </c>
      <c r="D20" s="133">
        <v>2091.7199999999998</v>
      </c>
      <c r="E20" s="134">
        <v>1.67</v>
      </c>
      <c r="F20" s="134">
        <v>1.67</v>
      </c>
      <c r="G20" s="135">
        <v>2.67</v>
      </c>
      <c r="H20" s="134">
        <v>12.92</v>
      </c>
      <c r="I20" s="136">
        <f t="shared" ref="I20:I24" si="5">H20*D20</f>
        <v>27025.02</v>
      </c>
      <c r="J20" s="137">
        <f t="shared" si="0"/>
        <v>6.2300000000000001E-2</v>
      </c>
      <c r="K20" s="134">
        <f t="shared" si="2"/>
        <v>1.94</v>
      </c>
      <c r="L20" s="134">
        <f t="shared" si="3"/>
        <v>4053.75</v>
      </c>
      <c r="M20" s="134">
        <f t="shared" si="4"/>
        <v>10.98</v>
      </c>
      <c r="N20" s="134">
        <f t="shared" si="1"/>
        <v>22971.27</v>
      </c>
      <c r="O20" s="138" t="s">
        <v>25</v>
      </c>
      <c r="P20" s="132" t="s">
        <v>84</v>
      </c>
      <c r="Q20" s="139"/>
      <c r="R20" s="102" t="s">
        <v>115</v>
      </c>
      <c r="S20" s="106"/>
      <c r="T20" s="107"/>
      <c r="U20" s="108"/>
      <c r="V20" s="109"/>
    </row>
    <row r="21" spans="1:22 16384:16384" s="110" customFormat="1" ht="38.25" x14ac:dyDescent="0.25">
      <c r="A21" s="131" t="s">
        <v>39</v>
      </c>
      <c r="B21" s="102" t="s">
        <v>65</v>
      </c>
      <c r="C21" s="132" t="s">
        <v>66</v>
      </c>
      <c r="D21" s="133">
        <v>270.69</v>
      </c>
      <c r="E21" s="134"/>
      <c r="F21" s="134">
        <v>0</v>
      </c>
      <c r="G21" s="135">
        <v>1.57</v>
      </c>
      <c r="H21" s="134">
        <v>6.01</v>
      </c>
      <c r="I21" s="136">
        <f t="shared" si="5"/>
        <v>1626.85</v>
      </c>
      <c r="J21" s="137">
        <f t="shared" si="0"/>
        <v>3.8E-3</v>
      </c>
      <c r="K21" s="134">
        <f t="shared" si="2"/>
        <v>0.9</v>
      </c>
      <c r="L21" s="134">
        <f t="shared" si="3"/>
        <v>244.03</v>
      </c>
      <c r="M21" s="134">
        <f t="shared" si="4"/>
        <v>5.1100000000000003</v>
      </c>
      <c r="N21" s="134">
        <f t="shared" si="1"/>
        <v>1382.82</v>
      </c>
      <c r="O21" s="138" t="s">
        <v>25</v>
      </c>
      <c r="P21" s="132" t="s">
        <v>85</v>
      </c>
      <c r="Q21" s="139"/>
      <c r="R21" s="102" t="s">
        <v>115</v>
      </c>
      <c r="S21" s="106"/>
      <c r="T21" s="107"/>
      <c r="U21" s="108"/>
      <c r="V21" s="109"/>
    </row>
    <row r="22" spans="1:22 16384:16384" s="110" customFormat="1" ht="25.5" x14ac:dyDescent="0.25">
      <c r="A22" s="131" t="s">
        <v>40</v>
      </c>
      <c r="B22" s="102" t="s">
        <v>67</v>
      </c>
      <c r="C22" s="132" t="s">
        <v>66</v>
      </c>
      <c r="D22" s="133">
        <v>3159.51</v>
      </c>
      <c r="E22" s="134">
        <v>6.02</v>
      </c>
      <c r="F22" s="134">
        <v>6.02</v>
      </c>
      <c r="G22" s="135">
        <v>5.83</v>
      </c>
      <c r="H22" s="134">
        <v>2.52</v>
      </c>
      <c r="I22" s="136">
        <f t="shared" si="5"/>
        <v>7961.97</v>
      </c>
      <c r="J22" s="137">
        <f t="shared" si="0"/>
        <v>1.84E-2</v>
      </c>
      <c r="K22" s="134">
        <f t="shared" si="2"/>
        <v>0.38</v>
      </c>
      <c r="L22" s="134">
        <f t="shared" si="3"/>
        <v>1194.3</v>
      </c>
      <c r="M22" s="134">
        <f t="shared" si="4"/>
        <v>2.14</v>
      </c>
      <c r="N22" s="134">
        <f t="shared" si="1"/>
        <v>6767.67</v>
      </c>
      <c r="O22" s="138" t="s">
        <v>25</v>
      </c>
      <c r="P22" s="132" t="s">
        <v>86</v>
      </c>
      <c r="Q22" s="139"/>
      <c r="R22" s="102" t="s">
        <v>115</v>
      </c>
      <c r="S22" s="106"/>
      <c r="T22" s="107"/>
      <c r="U22" s="108"/>
      <c r="V22" s="109"/>
    </row>
    <row r="23" spans="1:22 16384:16384" s="110" customFormat="1" ht="38.25" x14ac:dyDescent="0.25">
      <c r="A23" s="131" t="s">
        <v>100</v>
      </c>
      <c r="B23" s="102" t="s">
        <v>68</v>
      </c>
      <c r="C23" s="132" t="s">
        <v>64</v>
      </c>
      <c r="D23" s="133">
        <v>1176.93</v>
      </c>
      <c r="E23" s="134">
        <v>1.9</v>
      </c>
      <c r="F23" s="134">
        <v>1.9</v>
      </c>
      <c r="G23" s="135">
        <v>1.77</v>
      </c>
      <c r="H23" s="134">
        <v>10.09</v>
      </c>
      <c r="I23" s="136">
        <f t="shared" si="5"/>
        <v>11875.22</v>
      </c>
      <c r="J23" s="137">
        <f t="shared" si="0"/>
        <v>2.7400000000000001E-2</v>
      </c>
      <c r="K23" s="134">
        <f t="shared" si="2"/>
        <v>1.51</v>
      </c>
      <c r="L23" s="134">
        <f t="shared" si="3"/>
        <v>1781.28</v>
      </c>
      <c r="M23" s="134">
        <f t="shared" si="4"/>
        <v>8.58</v>
      </c>
      <c r="N23" s="134">
        <f t="shared" si="1"/>
        <v>10093.94</v>
      </c>
      <c r="O23" s="138" t="s">
        <v>25</v>
      </c>
      <c r="P23" s="132" t="s">
        <v>87</v>
      </c>
      <c r="Q23" s="139"/>
      <c r="R23" s="102" t="s">
        <v>115</v>
      </c>
      <c r="S23" s="106"/>
      <c r="T23" s="107"/>
      <c r="U23" s="108"/>
      <c r="V23" s="109"/>
    </row>
    <row r="24" spans="1:22 16384:16384" s="110" customFormat="1" ht="25.5" x14ac:dyDescent="0.25">
      <c r="A24" s="131" t="s">
        <v>101</v>
      </c>
      <c r="B24" s="102" t="s">
        <v>69</v>
      </c>
      <c r="C24" s="132" t="s">
        <v>64</v>
      </c>
      <c r="D24" s="133">
        <v>915.81</v>
      </c>
      <c r="E24" s="134"/>
      <c r="F24" s="134">
        <v>0</v>
      </c>
      <c r="G24" s="135"/>
      <c r="H24" s="134">
        <v>1.32</v>
      </c>
      <c r="I24" s="136">
        <f t="shared" si="5"/>
        <v>1208.8699999999999</v>
      </c>
      <c r="J24" s="137">
        <f t="shared" si="0"/>
        <v>2.8E-3</v>
      </c>
      <c r="K24" s="134">
        <f t="shared" si="2"/>
        <v>0.2</v>
      </c>
      <c r="L24" s="134">
        <f t="shared" si="3"/>
        <v>181.33</v>
      </c>
      <c r="M24" s="134">
        <f t="shared" si="4"/>
        <v>1.1200000000000001</v>
      </c>
      <c r="N24" s="134">
        <f t="shared" si="1"/>
        <v>1027.54</v>
      </c>
      <c r="O24" s="138" t="s">
        <v>25</v>
      </c>
      <c r="P24" s="132" t="s">
        <v>88</v>
      </c>
      <c r="Q24" s="139"/>
      <c r="R24" s="102" t="s">
        <v>106</v>
      </c>
      <c r="S24" s="106"/>
      <c r="T24" s="107"/>
      <c r="U24" s="108"/>
      <c r="V24" s="109"/>
    </row>
    <row r="25" spans="1:22 16384:16384" s="113" customFormat="1" x14ac:dyDescent="0.25">
      <c r="A25" s="123">
        <v>3</v>
      </c>
      <c r="B25" s="101" t="s">
        <v>70</v>
      </c>
      <c r="C25" s="130"/>
      <c r="D25" s="125"/>
      <c r="E25" s="124">
        <v>43.75</v>
      </c>
      <c r="F25" s="124">
        <v>43.75</v>
      </c>
      <c r="G25" s="141">
        <v>39.74</v>
      </c>
      <c r="H25" s="124"/>
      <c r="I25" s="128">
        <f>SUM(I26)</f>
        <v>23265</v>
      </c>
      <c r="J25" s="129">
        <f t="shared" si="0"/>
        <v>5.3699999999999998E-2</v>
      </c>
      <c r="K25" s="124"/>
      <c r="L25" s="124">
        <f t="shared" si="3"/>
        <v>3489.75</v>
      </c>
      <c r="M25" s="124"/>
      <c r="N25" s="124">
        <f t="shared" si="1"/>
        <v>19775.25</v>
      </c>
      <c r="O25" s="126"/>
      <c r="P25" s="130"/>
      <c r="Q25" s="101"/>
      <c r="R25" s="101"/>
      <c r="S25" s="111"/>
      <c r="T25" s="104"/>
      <c r="U25" s="112"/>
      <c r="V25" s="105"/>
    </row>
    <row r="26" spans="1:22 16384:16384" s="110" customFormat="1" ht="51" x14ac:dyDescent="0.25">
      <c r="A26" s="131" t="s">
        <v>36</v>
      </c>
      <c r="B26" s="102" t="s">
        <v>71</v>
      </c>
      <c r="C26" s="132" t="s">
        <v>72</v>
      </c>
      <c r="D26" s="133">
        <v>1650</v>
      </c>
      <c r="E26" s="134">
        <v>37</v>
      </c>
      <c r="F26" s="134">
        <v>37</v>
      </c>
      <c r="G26" s="135">
        <v>33.57</v>
      </c>
      <c r="H26" s="134">
        <v>14.1</v>
      </c>
      <c r="I26" s="136">
        <f t="shared" ref="I26:I38" si="6">H26*D26</f>
        <v>23265</v>
      </c>
      <c r="J26" s="137">
        <f t="shared" si="0"/>
        <v>5.3699999999999998E-2</v>
      </c>
      <c r="K26" s="134">
        <f t="shared" si="2"/>
        <v>2.12</v>
      </c>
      <c r="L26" s="134">
        <f t="shared" si="3"/>
        <v>3489.75</v>
      </c>
      <c r="M26" s="134">
        <f t="shared" si="4"/>
        <v>11.98</v>
      </c>
      <c r="N26" s="134">
        <f t="shared" si="1"/>
        <v>19775.25</v>
      </c>
      <c r="O26" s="138" t="s">
        <v>99</v>
      </c>
      <c r="P26" s="132" t="s">
        <v>89</v>
      </c>
      <c r="Q26" s="139"/>
      <c r="R26" s="102" t="s">
        <v>107</v>
      </c>
      <c r="S26" s="106"/>
      <c r="T26" s="107"/>
      <c r="U26" s="108"/>
      <c r="V26" s="109"/>
    </row>
    <row r="27" spans="1:22 16384:16384" s="113" customFormat="1" x14ac:dyDescent="0.25">
      <c r="A27" s="123">
        <v>4</v>
      </c>
      <c r="B27" s="101" t="s">
        <v>73</v>
      </c>
      <c r="C27" s="130"/>
      <c r="D27" s="125"/>
      <c r="E27" s="124">
        <v>36.090000000000003</v>
      </c>
      <c r="F27" s="124">
        <v>36.090000000000003</v>
      </c>
      <c r="G27" s="141">
        <v>32.799999999999997</v>
      </c>
      <c r="H27" s="124"/>
      <c r="I27" s="128">
        <f>SUM(I28:I30)</f>
        <v>313821.58</v>
      </c>
      <c r="J27" s="129">
        <f t="shared" si="0"/>
        <v>0.72370000000000001</v>
      </c>
      <c r="K27" s="124"/>
      <c r="L27" s="124">
        <f t="shared" si="3"/>
        <v>47073.24</v>
      </c>
      <c r="M27" s="124"/>
      <c r="N27" s="124">
        <f t="shared" si="1"/>
        <v>266748.34000000003</v>
      </c>
      <c r="O27" s="126"/>
      <c r="P27" s="130"/>
      <c r="Q27" s="101"/>
      <c r="R27" s="101"/>
      <c r="S27" s="111"/>
      <c r="T27" s="104"/>
      <c r="U27" s="112"/>
      <c r="V27" s="105"/>
      <c r="XFD27" s="113">
        <f>SUM(A27:XFC27)</f>
        <v>627752.86369999999</v>
      </c>
    </row>
    <row r="28" spans="1:22 16384:16384" s="110" customFormat="1" ht="25.5" x14ac:dyDescent="0.25">
      <c r="A28" s="131" t="s">
        <v>41</v>
      </c>
      <c r="B28" s="102" t="s">
        <v>74</v>
      </c>
      <c r="C28" s="132" t="s">
        <v>62</v>
      </c>
      <c r="D28" s="133">
        <v>23040.45</v>
      </c>
      <c r="E28" s="134">
        <v>1.9</v>
      </c>
      <c r="F28" s="134">
        <v>1.9</v>
      </c>
      <c r="G28" s="135">
        <v>1.77</v>
      </c>
      <c r="H28" s="134">
        <v>0.87</v>
      </c>
      <c r="I28" s="136">
        <f t="shared" si="6"/>
        <v>20045.189999999999</v>
      </c>
      <c r="J28" s="137">
        <f t="shared" si="0"/>
        <v>4.6199999999999998E-2</v>
      </c>
      <c r="K28" s="134">
        <f t="shared" si="2"/>
        <v>0.13</v>
      </c>
      <c r="L28" s="134">
        <f t="shared" si="3"/>
        <v>3006.78</v>
      </c>
      <c r="M28" s="134">
        <f t="shared" si="4"/>
        <v>0.74</v>
      </c>
      <c r="N28" s="134">
        <f t="shared" si="1"/>
        <v>17038.41</v>
      </c>
      <c r="O28" s="140" t="s">
        <v>99</v>
      </c>
      <c r="P28" s="132" t="s">
        <v>90</v>
      </c>
      <c r="Q28" s="139"/>
      <c r="R28" s="102" t="s">
        <v>108</v>
      </c>
      <c r="S28" s="106"/>
      <c r="T28" s="107"/>
      <c r="U28" s="108"/>
      <c r="V28" s="109"/>
    </row>
    <row r="29" spans="1:22 16384:16384" s="110" customFormat="1" ht="25.5" x14ac:dyDescent="0.25">
      <c r="A29" s="131" t="s">
        <v>42</v>
      </c>
      <c r="B29" s="102" t="s">
        <v>75</v>
      </c>
      <c r="C29" s="132" t="s">
        <v>64</v>
      </c>
      <c r="D29" s="133">
        <v>2627.79</v>
      </c>
      <c r="E29" s="134">
        <v>72.45</v>
      </c>
      <c r="F29" s="134">
        <v>72.45</v>
      </c>
      <c r="G29" s="135">
        <v>60.4</v>
      </c>
      <c r="H29" s="134">
        <v>87.12</v>
      </c>
      <c r="I29" s="136">
        <f t="shared" si="6"/>
        <v>228933.06</v>
      </c>
      <c r="J29" s="137">
        <f t="shared" si="0"/>
        <v>0.52790000000000004</v>
      </c>
      <c r="K29" s="134">
        <f t="shared" si="2"/>
        <v>13.07</v>
      </c>
      <c r="L29" s="134">
        <f t="shared" si="3"/>
        <v>34339.96</v>
      </c>
      <c r="M29" s="134">
        <f t="shared" si="4"/>
        <v>74.05</v>
      </c>
      <c r="N29" s="134">
        <f t="shared" si="1"/>
        <v>194593.1</v>
      </c>
      <c r="O29" s="140" t="s">
        <v>99</v>
      </c>
      <c r="P29" s="132" t="s">
        <v>91</v>
      </c>
      <c r="Q29" s="139"/>
      <c r="R29" s="102" t="s">
        <v>109</v>
      </c>
      <c r="S29" s="106"/>
      <c r="T29" s="107"/>
      <c r="U29" s="108"/>
      <c r="V29" s="109"/>
    </row>
    <row r="30" spans="1:22 16384:16384" s="110" customFormat="1" ht="38.25" x14ac:dyDescent="0.25">
      <c r="A30" s="131" t="s">
        <v>43</v>
      </c>
      <c r="B30" s="102" t="s">
        <v>76</v>
      </c>
      <c r="C30" s="132" t="s">
        <v>66</v>
      </c>
      <c r="D30" s="133">
        <v>32584.59</v>
      </c>
      <c r="E30" s="134">
        <v>99.14</v>
      </c>
      <c r="F30" s="134">
        <v>99.14</v>
      </c>
      <c r="G30" s="135">
        <v>87.15</v>
      </c>
      <c r="H30" s="134">
        <v>1.99</v>
      </c>
      <c r="I30" s="136">
        <f t="shared" si="6"/>
        <v>64843.33</v>
      </c>
      <c r="J30" s="137">
        <f t="shared" si="0"/>
        <v>0.14949999999999999</v>
      </c>
      <c r="K30" s="134">
        <f t="shared" si="2"/>
        <v>0.3</v>
      </c>
      <c r="L30" s="134">
        <f t="shared" si="3"/>
        <v>9726.5</v>
      </c>
      <c r="M30" s="134">
        <f t="shared" si="4"/>
        <v>1.69</v>
      </c>
      <c r="N30" s="134">
        <f t="shared" si="1"/>
        <v>55116.83</v>
      </c>
      <c r="O30" s="140" t="s">
        <v>25</v>
      </c>
      <c r="P30" s="132" t="s">
        <v>92</v>
      </c>
      <c r="Q30" s="139"/>
      <c r="R30" s="102" t="s">
        <v>110</v>
      </c>
      <c r="S30" s="106"/>
      <c r="T30" s="107"/>
      <c r="U30" s="108"/>
      <c r="V30" s="109"/>
    </row>
    <row r="31" spans="1:22 16384:16384" s="113" customFormat="1" x14ac:dyDescent="0.25">
      <c r="A31" s="123">
        <v>5</v>
      </c>
      <c r="B31" s="101" t="s">
        <v>77</v>
      </c>
      <c r="C31" s="130"/>
      <c r="D31" s="125"/>
      <c r="E31" s="124">
        <v>1.48</v>
      </c>
      <c r="F31" s="124">
        <v>1.48</v>
      </c>
      <c r="G31" s="141">
        <v>1.57</v>
      </c>
      <c r="H31" s="124"/>
      <c r="I31" s="128">
        <f>SUM(I32:I33)</f>
        <v>5706.4</v>
      </c>
      <c r="J31" s="129">
        <f t="shared" si="0"/>
        <v>1.32E-2</v>
      </c>
      <c r="K31" s="124"/>
      <c r="L31" s="124">
        <f t="shared" si="3"/>
        <v>855.96</v>
      </c>
      <c r="M31" s="124"/>
      <c r="N31" s="124">
        <f t="shared" si="1"/>
        <v>4850.4399999999996</v>
      </c>
      <c r="O31" s="126"/>
      <c r="P31" s="130"/>
      <c r="Q31" s="101"/>
      <c r="R31" s="101"/>
      <c r="S31" s="111"/>
      <c r="T31" s="104"/>
      <c r="U31" s="112"/>
      <c r="V31" s="105"/>
    </row>
    <row r="32" spans="1:22 16384:16384" s="110" customFormat="1" ht="25.5" x14ac:dyDescent="0.25">
      <c r="A32" s="131" t="s">
        <v>34</v>
      </c>
      <c r="B32" s="102" t="s">
        <v>78</v>
      </c>
      <c r="C32" s="132" t="s">
        <v>49</v>
      </c>
      <c r="D32" s="133">
        <v>40</v>
      </c>
      <c r="E32" s="134">
        <v>559.32000000000005</v>
      </c>
      <c r="F32" s="134">
        <v>559.32000000000005</v>
      </c>
      <c r="G32" s="135">
        <v>500.69</v>
      </c>
      <c r="H32" s="134">
        <v>113.8</v>
      </c>
      <c r="I32" s="136">
        <f t="shared" si="6"/>
        <v>4552</v>
      </c>
      <c r="J32" s="137">
        <f t="shared" si="0"/>
        <v>1.0500000000000001E-2</v>
      </c>
      <c r="K32" s="134">
        <f t="shared" si="2"/>
        <v>17.07</v>
      </c>
      <c r="L32" s="134">
        <f t="shared" si="3"/>
        <v>682.8</v>
      </c>
      <c r="M32" s="134">
        <f t="shared" si="4"/>
        <v>96.73</v>
      </c>
      <c r="N32" s="134">
        <f t="shared" si="1"/>
        <v>3869.2</v>
      </c>
      <c r="O32" s="140" t="s">
        <v>25</v>
      </c>
      <c r="P32" s="132" t="s">
        <v>93</v>
      </c>
      <c r="Q32" s="139"/>
      <c r="R32" s="102" t="s">
        <v>111</v>
      </c>
      <c r="S32" s="106"/>
      <c r="T32" s="107"/>
      <c r="U32" s="108"/>
      <c r="V32" s="109"/>
    </row>
    <row r="33" spans="1:22" s="110" customFormat="1" ht="25.5" x14ac:dyDescent="0.25">
      <c r="A33" s="131" t="s">
        <v>44</v>
      </c>
      <c r="B33" s="102" t="s">
        <v>79</v>
      </c>
      <c r="C33" s="132" t="s">
        <v>49</v>
      </c>
      <c r="D33" s="133">
        <v>40</v>
      </c>
      <c r="E33" s="134">
        <v>10.43</v>
      </c>
      <c r="F33" s="134">
        <v>10.43</v>
      </c>
      <c r="G33" s="135">
        <v>10.82</v>
      </c>
      <c r="H33" s="134">
        <v>28.86</v>
      </c>
      <c r="I33" s="136">
        <f t="shared" si="6"/>
        <v>1154.4000000000001</v>
      </c>
      <c r="J33" s="137">
        <f t="shared" si="0"/>
        <v>2.7000000000000001E-3</v>
      </c>
      <c r="K33" s="134">
        <f t="shared" si="2"/>
        <v>4.33</v>
      </c>
      <c r="L33" s="134">
        <f t="shared" si="3"/>
        <v>173.16</v>
      </c>
      <c r="M33" s="134">
        <f t="shared" si="4"/>
        <v>24.53</v>
      </c>
      <c r="N33" s="134">
        <f t="shared" si="1"/>
        <v>981.24</v>
      </c>
      <c r="O33" s="140" t="s">
        <v>25</v>
      </c>
      <c r="P33" s="132">
        <v>90775</v>
      </c>
      <c r="Q33" s="139"/>
      <c r="R33" s="102" t="s">
        <v>111</v>
      </c>
      <c r="S33" s="106"/>
      <c r="T33" s="107"/>
      <c r="U33" s="108"/>
      <c r="V33" s="109"/>
    </row>
    <row r="34" spans="1:22" s="113" customFormat="1" x14ac:dyDescent="0.25">
      <c r="A34" s="123">
        <v>6</v>
      </c>
      <c r="B34" s="101" t="s">
        <v>80</v>
      </c>
      <c r="C34" s="130"/>
      <c r="D34" s="125"/>
      <c r="E34" s="124"/>
      <c r="F34" s="124">
        <v>0</v>
      </c>
      <c r="G34" s="141"/>
      <c r="H34" s="124"/>
      <c r="I34" s="128">
        <f>SUM(I35:I38)</f>
        <v>7534.83</v>
      </c>
      <c r="J34" s="129">
        <f t="shared" si="0"/>
        <v>1.7399999999999999E-2</v>
      </c>
      <c r="K34" s="124"/>
      <c r="L34" s="124">
        <f t="shared" si="3"/>
        <v>1130.22</v>
      </c>
      <c r="M34" s="124"/>
      <c r="N34" s="124">
        <f t="shared" si="1"/>
        <v>6404.61</v>
      </c>
      <c r="O34" s="126"/>
      <c r="P34" s="130"/>
      <c r="Q34" s="101"/>
      <c r="R34" s="101"/>
      <c r="S34" s="111"/>
      <c r="T34" s="104"/>
      <c r="U34" s="112"/>
      <c r="V34" s="105"/>
    </row>
    <row r="35" spans="1:22" s="110" customFormat="1" ht="25.5" x14ac:dyDescent="0.25">
      <c r="A35" s="131" t="s">
        <v>45</v>
      </c>
      <c r="B35" s="102" t="s">
        <v>114</v>
      </c>
      <c r="C35" s="132" t="s">
        <v>81</v>
      </c>
      <c r="D35" s="133">
        <v>6</v>
      </c>
      <c r="E35" s="134"/>
      <c r="F35" s="134">
        <v>0</v>
      </c>
      <c r="G35" s="135"/>
      <c r="H35" s="134">
        <v>126.47</v>
      </c>
      <c r="I35" s="136">
        <f t="shared" si="6"/>
        <v>758.82</v>
      </c>
      <c r="J35" s="137">
        <f t="shared" si="0"/>
        <v>1.6999999999999999E-3</v>
      </c>
      <c r="K35" s="134">
        <f t="shared" si="2"/>
        <v>18.97</v>
      </c>
      <c r="L35" s="134">
        <f t="shared" si="3"/>
        <v>113.82</v>
      </c>
      <c r="M35" s="134">
        <f t="shared" si="4"/>
        <v>107.5</v>
      </c>
      <c r="N35" s="134">
        <f t="shared" si="1"/>
        <v>645</v>
      </c>
      <c r="O35" s="140" t="s">
        <v>33</v>
      </c>
      <c r="P35" s="132" t="s">
        <v>94</v>
      </c>
      <c r="Q35" s="139"/>
      <c r="R35" s="102" t="s">
        <v>116</v>
      </c>
      <c r="S35" s="106"/>
      <c r="T35" s="107"/>
      <c r="U35" s="108"/>
      <c r="V35" s="109"/>
    </row>
    <row r="36" spans="1:22" s="110" customFormat="1" ht="25.5" x14ac:dyDescent="0.25">
      <c r="A36" s="131" t="s">
        <v>46</v>
      </c>
      <c r="B36" s="102" t="s">
        <v>113</v>
      </c>
      <c r="C36" s="132" t="s">
        <v>81</v>
      </c>
      <c r="D36" s="133">
        <v>6</v>
      </c>
      <c r="E36" s="134">
        <v>7.83</v>
      </c>
      <c r="F36" s="134">
        <v>7.83</v>
      </c>
      <c r="G36" s="135">
        <v>6.65</v>
      </c>
      <c r="H36" s="134">
        <v>126.47</v>
      </c>
      <c r="I36" s="136">
        <f t="shared" si="6"/>
        <v>758.82</v>
      </c>
      <c r="J36" s="137">
        <f t="shared" si="0"/>
        <v>1.6999999999999999E-3</v>
      </c>
      <c r="K36" s="134">
        <f t="shared" si="2"/>
        <v>18.97</v>
      </c>
      <c r="L36" s="134">
        <f t="shared" si="3"/>
        <v>113.82</v>
      </c>
      <c r="M36" s="134">
        <f t="shared" si="4"/>
        <v>107.5</v>
      </c>
      <c r="N36" s="134">
        <f t="shared" si="1"/>
        <v>645</v>
      </c>
      <c r="O36" s="140" t="s">
        <v>33</v>
      </c>
      <c r="P36" s="132" t="s">
        <v>95</v>
      </c>
      <c r="Q36" s="139"/>
      <c r="R36" s="102" t="s">
        <v>116</v>
      </c>
      <c r="S36" s="106"/>
      <c r="T36" s="107"/>
      <c r="U36" s="108"/>
      <c r="V36" s="109"/>
    </row>
    <row r="37" spans="1:22" s="110" customFormat="1" x14ac:dyDescent="0.25">
      <c r="A37" s="131" t="s">
        <v>102</v>
      </c>
      <c r="B37" s="102" t="s">
        <v>26</v>
      </c>
      <c r="C37" s="132" t="s">
        <v>81</v>
      </c>
      <c r="D37" s="133">
        <v>6</v>
      </c>
      <c r="E37" s="134">
        <v>39.57</v>
      </c>
      <c r="F37" s="134">
        <v>39.57</v>
      </c>
      <c r="G37" s="135">
        <v>34.619999999999997</v>
      </c>
      <c r="H37" s="134">
        <v>128.94</v>
      </c>
      <c r="I37" s="136">
        <f t="shared" si="6"/>
        <v>773.64</v>
      </c>
      <c r="J37" s="137">
        <f t="shared" si="0"/>
        <v>1.8E-3</v>
      </c>
      <c r="K37" s="134">
        <f t="shared" si="2"/>
        <v>19.34</v>
      </c>
      <c r="L37" s="134">
        <f t="shared" si="3"/>
        <v>116.05</v>
      </c>
      <c r="M37" s="134">
        <f t="shared" si="4"/>
        <v>109.6</v>
      </c>
      <c r="N37" s="134">
        <f t="shared" si="1"/>
        <v>657.59</v>
      </c>
      <c r="O37" s="140" t="s">
        <v>33</v>
      </c>
      <c r="P37" s="132" t="s">
        <v>96</v>
      </c>
      <c r="Q37" s="139"/>
      <c r="R37" s="102" t="s">
        <v>116</v>
      </c>
      <c r="S37" s="106"/>
      <c r="T37" s="107"/>
      <c r="U37" s="108"/>
      <c r="V37" s="109"/>
    </row>
    <row r="38" spans="1:22" s="110" customFormat="1" ht="25.5" x14ac:dyDescent="0.25">
      <c r="A38" s="131" t="s">
        <v>103</v>
      </c>
      <c r="B38" s="102" t="s">
        <v>112</v>
      </c>
      <c r="C38" s="132" t="s">
        <v>81</v>
      </c>
      <c r="D38" s="133">
        <v>1</v>
      </c>
      <c r="E38" s="134">
        <v>95.81</v>
      </c>
      <c r="F38" s="134">
        <v>95.81</v>
      </c>
      <c r="G38" s="135">
        <v>81.72</v>
      </c>
      <c r="H38" s="134">
        <v>5243.55</v>
      </c>
      <c r="I38" s="136">
        <f t="shared" si="6"/>
        <v>5243.55</v>
      </c>
      <c r="J38" s="137">
        <f t="shared" si="0"/>
        <v>1.21E-2</v>
      </c>
      <c r="K38" s="134">
        <f t="shared" si="2"/>
        <v>786.53</v>
      </c>
      <c r="L38" s="134">
        <f t="shared" si="3"/>
        <v>786.53</v>
      </c>
      <c r="M38" s="134">
        <f t="shared" si="4"/>
        <v>4457.0200000000004</v>
      </c>
      <c r="N38" s="134">
        <f t="shared" si="1"/>
        <v>4457.0200000000004</v>
      </c>
      <c r="O38" s="140" t="s">
        <v>33</v>
      </c>
      <c r="P38" s="132" t="s">
        <v>97</v>
      </c>
      <c r="Q38" s="139"/>
      <c r="R38" s="102" t="s">
        <v>116</v>
      </c>
      <c r="S38" s="106"/>
      <c r="T38" s="107"/>
      <c r="U38" s="108"/>
      <c r="V38" s="109"/>
    </row>
    <row r="39" spans="1:22" s="29" customFormat="1" ht="15" x14ac:dyDescent="0.25">
      <c r="A39" s="115"/>
      <c r="B39" s="116" t="s">
        <v>11</v>
      </c>
      <c r="C39" s="117"/>
      <c r="D39" s="118"/>
      <c r="E39" s="119"/>
      <c r="F39" s="119"/>
      <c r="G39" s="120"/>
      <c r="H39" s="119"/>
      <c r="I39" s="121">
        <f>I34+I31+I27+I25+I19+I16</f>
        <v>433635.65</v>
      </c>
      <c r="J39" s="114"/>
      <c r="K39" s="117"/>
      <c r="L39" s="117"/>
      <c r="M39" s="117"/>
      <c r="N39" s="117"/>
      <c r="O39" s="119"/>
      <c r="P39" s="119"/>
      <c r="Q39" s="122"/>
      <c r="R39" s="116"/>
      <c r="S39" s="28"/>
      <c r="T39" s="28"/>
    </row>
    <row r="40" spans="1:22" x14ac:dyDescent="0.25">
      <c r="C40" s="32"/>
      <c r="K40" s="32"/>
      <c r="L40" s="36">
        <f>I39*0.15</f>
        <v>65045.35</v>
      </c>
      <c r="M40" s="32"/>
      <c r="N40" s="37">
        <f>I39-L40</f>
        <v>368590.3</v>
      </c>
      <c r="O40" s="82"/>
      <c r="P40" s="83"/>
      <c r="Q40" s="27"/>
    </row>
    <row r="41" spans="1:22" x14ac:dyDescent="0.25">
      <c r="C41" s="32"/>
      <c r="I41" s="89"/>
      <c r="K41" s="32"/>
      <c r="L41" s="87" t="s">
        <v>12</v>
      </c>
      <c r="M41" s="32"/>
      <c r="N41" s="86" t="s">
        <v>29</v>
      </c>
      <c r="O41" s="82"/>
      <c r="P41" s="83"/>
      <c r="Q41" s="27"/>
    </row>
    <row r="42" spans="1:22" x14ac:dyDescent="0.25">
      <c r="P42" s="83"/>
      <c r="Q42" s="27"/>
    </row>
    <row r="43" spans="1:22" x14ac:dyDescent="0.25">
      <c r="P43" s="83"/>
      <c r="Q43" s="27"/>
    </row>
    <row r="44" spans="1:22" x14ac:dyDescent="0.25">
      <c r="B44" s="88" t="s">
        <v>117</v>
      </c>
      <c r="P44" s="83"/>
      <c r="Q44" s="27"/>
      <c r="R44" s="88"/>
    </row>
    <row r="45" spans="1:22" x14ac:dyDescent="0.25">
      <c r="A45" s="38"/>
      <c r="B45" s="39"/>
      <c r="D45" s="40"/>
      <c r="I45" s="41"/>
      <c r="P45" s="83"/>
      <c r="Q45" s="27"/>
      <c r="R45" s="39"/>
    </row>
    <row r="46" spans="1:22" x14ac:dyDescent="0.25">
      <c r="A46" s="38"/>
      <c r="P46" s="83"/>
      <c r="Q46" s="27"/>
    </row>
    <row r="47" spans="1:22" x14ac:dyDescent="0.25">
      <c r="A47" s="38"/>
      <c r="P47" s="83"/>
      <c r="Q47" s="27"/>
    </row>
    <row r="48" spans="1:22" x14ac:dyDescent="0.25">
      <c r="A48" s="42"/>
      <c r="P48" s="83"/>
      <c r="Q48" s="27"/>
    </row>
    <row r="49" spans="1:23" s="26" customFormat="1" x14ac:dyDescent="0.25">
      <c r="A49" s="38"/>
      <c r="B49" s="31"/>
      <c r="C49" s="35"/>
      <c r="D49" s="33"/>
      <c r="E49" s="34"/>
      <c r="F49" s="34"/>
      <c r="G49" s="95"/>
      <c r="H49" s="34"/>
      <c r="I49" s="35"/>
      <c r="J49" s="35"/>
      <c r="K49" s="35"/>
      <c r="L49" s="35"/>
      <c r="M49" s="35"/>
      <c r="N49" s="35"/>
      <c r="O49" s="34"/>
      <c r="P49" s="83"/>
      <c r="Q49" s="27"/>
      <c r="R49" s="31"/>
      <c r="U49" s="27"/>
      <c r="V49" s="27"/>
      <c r="W49" s="27"/>
    </row>
    <row r="50" spans="1:23" s="26" customFormat="1" x14ac:dyDescent="0.25">
      <c r="A50" s="38"/>
      <c r="B50" s="31"/>
      <c r="C50" s="35"/>
      <c r="D50" s="33"/>
      <c r="E50" s="34"/>
      <c r="F50" s="34"/>
      <c r="G50" s="95"/>
      <c r="H50" s="34"/>
      <c r="I50" s="35"/>
      <c r="J50" s="35"/>
      <c r="K50" s="35"/>
      <c r="L50" s="35"/>
      <c r="M50" s="35"/>
      <c r="N50" s="35"/>
      <c r="O50" s="34"/>
      <c r="P50" s="84"/>
      <c r="Q50" s="31"/>
      <c r="R50" s="31"/>
      <c r="U50" s="27"/>
      <c r="V50" s="27"/>
      <c r="W50" s="27"/>
    </row>
    <row r="51" spans="1:23" s="26" customFormat="1" x14ac:dyDescent="0.25">
      <c r="A51" s="38"/>
      <c r="B51" s="31"/>
      <c r="C51" s="35"/>
      <c r="D51" s="33"/>
      <c r="E51" s="34"/>
      <c r="F51" s="34"/>
      <c r="G51" s="95"/>
      <c r="H51" s="34"/>
      <c r="I51" s="35"/>
      <c r="J51" s="35"/>
      <c r="K51" s="35"/>
      <c r="L51" s="35"/>
      <c r="M51" s="35"/>
      <c r="N51" s="35"/>
      <c r="O51" s="34"/>
      <c r="P51" s="84"/>
      <c r="Q51" s="31"/>
      <c r="R51" s="31"/>
      <c r="U51" s="27"/>
      <c r="V51" s="27"/>
      <c r="W51" s="27"/>
    </row>
    <row r="52" spans="1:23" s="26" customFormat="1" x14ac:dyDescent="0.25">
      <c r="A52" s="38"/>
      <c r="B52" s="31"/>
      <c r="C52" s="35"/>
      <c r="D52" s="33"/>
      <c r="E52" s="34"/>
      <c r="F52" s="34"/>
      <c r="G52" s="95"/>
      <c r="H52" s="34"/>
      <c r="I52" s="35"/>
      <c r="J52" s="35"/>
      <c r="K52" s="35"/>
      <c r="L52" s="35"/>
      <c r="M52" s="35"/>
      <c r="N52" s="35"/>
      <c r="O52" s="34"/>
      <c r="P52" s="84"/>
      <c r="Q52" s="31"/>
      <c r="R52" s="31"/>
      <c r="U52" s="27"/>
      <c r="V52" s="27"/>
      <c r="W52" s="27"/>
    </row>
    <row r="53" spans="1:23" s="26" customFormat="1" x14ac:dyDescent="0.25">
      <c r="A53" s="38"/>
      <c r="B53" s="31"/>
      <c r="C53" s="35"/>
      <c r="D53" s="33"/>
      <c r="E53" s="34"/>
      <c r="F53" s="34"/>
      <c r="G53" s="95"/>
      <c r="H53" s="34"/>
      <c r="I53" s="35"/>
      <c r="J53" s="35"/>
      <c r="K53" s="35"/>
      <c r="L53" s="35"/>
      <c r="M53" s="35"/>
      <c r="N53" s="35"/>
      <c r="O53" s="34"/>
      <c r="P53" s="84"/>
      <c r="Q53" s="31"/>
      <c r="R53" s="31"/>
      <c r="U53" s="27"/>
      <c r="V53" s="27"/>
      <c r="W53" s="27"/>
    </row>
    <row r="54" spans="1:23" s="26" customFormat="1" x14ac:dyDescent="0.25">
      <c r="A54" s="38"/>
      <c r="B54" s="31"/>
      <c r="C54" s="35"/>
      <c r="D54" s="33"/>
      <c r="E54" s="34"/>
      <c r="F54" s="34"/>
      <c r="G54" s="95"/>
      <c r="H54" s="34"/>
      <c r="I54" s="35"/>
      <c r="J54" s="35"/>
      <c r="K54" s="35"/>
      <c r="L54" s="35"/>
      <c r="M54" s="35"/>
      <c r="N54" s="35"/>
      <c r="O54" s="34"/>
      <c r="P54" s="84"/>
      <c r="Q54" s="31"/>
      <c r="R54" s="31"/>
      <c r="U54" s="27"/>
      <c r="V54" s="27"/>
      <c r="W54" s="27"/>
    </row>
    <row r="55" spans="1:23" s="26" customFormat="1" x14ac:dyDescent="0.25">
      <c r="A55" s="38"/>
      <c r="B55" s="31"/>
      <c r="C55" s="35"/>
      <c r="D55" s="33"/>
      <c r="E55" s="34"/>
      <c r="F55" s="34"/>
      <c r="G55" s="95"/>
      <c r="H55" s="34"/>
      <c r="I55" s="35"/>
      <c r="J55" s="35"/>
      <c r="K55" s="35"/>
      <c r="L55" s="35"/>
      <c r="M55" s="35"/>
      <c r="N55" s="35"/>
      <c r="O55" s="34"/>
      <c r="P55" s="84"/>
      <c r="Q55" s="31"/>
      <c r="R55" s="31"/>
      <c r="U55" s="27"/>
      <c r="V55" s="27"/>
      <c r="W55" s="27"/>
    </row>
    <row r="56" spans="1:23" s="26" customFormat="1" x14ac:dyDescent="0.25">
      <c r="A56" s="30"/>
      <c r="B56" s="31"/>
      <c r="C56" s="35"/>
      <c r="D56" s="33"/>
      <c r="E56" s="34"/>
      <c r="F56" s="34"/>
      <c r="G56" s="95"/>
      <c r="H56" s="34"/>
      <c r="I56" s="35"/>
      <c r="J56" s="35"/>
      <c r="K56" s="35"/>
      <c r="L56" s="35"/>
      <c r="M56" s="35"/>
      <c r="N56" s="35"/>
      <c r="O56" s="34"/>
      <c r="P56" s="84"/>
      <c r="Q56" s="31"/>
      <c r="R56" s="31"/>
      <c r="U56" s="27"/>
      <c r="V56" s="27"/>
      <c r="W56" s="27"/>
    </row>
    <row r="57" spans="1:23" s="26" customFormat="1" x14ac:dyDescent="0.25">
      <c r="A57" s="30"/>
      <c r="B57" s="31"/>
      <c r="C57" s="35"/>
      <c r="D57" s="33"/>
      <c r="E57" s="34"/>
      <c r="F57" s="34"/>
      <c r="G57" s="95"/>
      <c r="H57" s="34"/>
      <c r="I57" s="35"/>
      <c r="J57" s="35"/>
      <c r="K57" s="35"/>
      <c r="L57" s="35"/>
      <c r="M57" s="35"/>
      <c r="N57" s="35"/>
      <c r="O57" s="34"/>
      <c r="P57" s="84"/>
      <c r="Q57" s="31"/>
      <c r="R57" s="31"/>
      <c r="U57" s="27"/>
      <c r="V57" s="27"/>
      <c r="W57" s="27"/>
    </row>
    <row r="58" spans="1:23" s="26" customFormat="1" x14ac:dyDescent="0.25">
      <c r="A58" s="30"/>
      <c r="B58" s="31"/>
      <c r="C58" s="35"/>
      <c r="D58" s="33"/>
      <c r="E58" s="34"/>
      <c r="F58" s="34"/>
      <c r="G58" s="95"/>
      <c r="H58" s="34"/>
      <c r="I58" s="35"/>
      <c r="J58" s="35"/>
      <c r="K58" s="35"/>
      <c r="L58" s="35"/>
      <c r="M58" s="35"/>
      <c r="N58" s="35"/>
      <c r="O58" s="34"/>
      <c r="P58" s="84"/>
      <c r="Q58" s="31"/>
      <c r="R58" s="31"/>
      <c r="U58" s="27"/>
      <c r="V58" s="27"/>
      <c r="W58" s="27"/>
    </row>
    <row r="59" spans="1:23" s="26" customFormat="1" x14ac:dyDescent="0.25">
      <c r="A59" s="30"/>
      <c r="B59" s="31"/>
      <c r="C59" s="35"/>
      <c r="D59" s="33"/>
      <c r="E59" s="34"/>
      <c r="F59" s="34"/>
      <c r="G59" s="95"/>
      <c r="H59" s="34"/>
      <c r="I59" s="35"/>
      <c r="J59" s="35"/>
      <c r="K59" s="35"/>
      <c r="L59" s="35"/>
      <c r="M59" s="35"/>
      <c r="N59" s="35"/>
      <c r="O59" s="34"/>
      <c r="P59" s="84"/>
      <c r="Q59" s="31"/>
      <c r="R59" s="31"/>
      <c r="U59" s="27"/>
      <c r="V59" s="27"/>
      <c r="W59" s="27"/>
    </row>
    <row r="60" spans="1:23" s="26" customFormat="1" x14ac:dyDescent="0.25">
      <c r="A60" s="30"/>
      <c r="B60" s="31"/>
      <c r="C60" s="35"/>
      <c r="D60" s="33"/>
      <c r="E60" s="34"/>
      <c r="F60" s="34"/>
      <c r="G60" s="95"/>
      <c r="H60" s="34"/>
      <c r="I60" s="35"/>
      <c r="J60" s="35"/>
      <c r="K60" s="35"/>
      <c r="L60" s="35"/>
      <c r="M60" s="35"/>
      <c r="N60" s="35"/>
      <c r="O60" s="34"/>
      <c r="P60" s="84"/>
      <c r="Q60" s="31"/>
      <c r="R60" s="31"/>
      <c r="U60" s="27"/>
      <c r="V60" s="27"/>
      <c r="W60" s="27"/>
    </row>
    <row r="61" spans="1:23" s="26" customFormat="1" x14ac:dyDescent="0.25">
      <c r="A61" s="30"/>
      <c r="B61" s="31"/>
      <c r="C61" s="35"/>
      <c r="D61" s="33"/>
      <c r="E61" s="34"/>
      <c r="F61" s="34"/>
      <c r="G61" s="95"/>
      <c r="H61" s="34"/>
      <c r="I61" s="35"/>
      <c r="J61" s="35"/>
      <c r="K61" s="35"/>
      <c r="L61" s="35"/>
      <c r="M61" s="35"/>
      <c r="N61" s="35"/>
      <c r="O61" s="34"/>
      <c r="P61" s="84"/>
      <c r="Q61" s="31"/>
      <c r="R61" s="31"/>
      <c r="U61" s="27"/>
      <c r="V61" s="27"/>
      <c r="W61" s="27"/>
    </row>
    <row r="62" spans="1:23" s="26" customFormat="1" x14ac:dyDescent="0.25">
      <c r="A62" s="30"/>
      <c r="B62" s="31"/>
      <c r="C62" s="35"/>
      <c r="D62" s="33"/>
      <c r="E62" s="34"/>
      <c r="F62" s="34"/>
      <c r="G62" s="95"/>
      <c r="H62" s="34"/>
      <c r="I62" s="35"/>
      <c r="J62" s="35"/>
      <c r="K62" s="35"/>
      <c r="L62" s="35"/>
      <c r="M62" s="35"/>
      <c r="N62" s="35"/>
      <c r="O62" s="34"/>
      <c r="P62" s="84"/>
      <c r="Q62" s="31"/>
      <c r="R62" s="31"/>
      <c r="U62" s="27"/>
      <c r="V62" s="27"/>
      <c r="W62" s="27"/>
    </row>
    <row r="63" spans="1:23" s="26" customFormat="1" x14ac:dyDescent="0.25">
      <c r="A63" s="30"/>
      <c r="B63" s="31"/>
      <c r="C63" s="35"/>
      <c r="D63" s="33"/>
      <c r="E63" s="34"/>
      <c r="F63" s="34"/>
      <c r="G63" s="95"/>
      <c r="H63" s="34"/>
      <c r="I63" s="35"/>
      <c r="J63" s="35"/>
      <c r="K63" s="35"/>
      <c r="L63" s="35"/>
      <c r="M63" s="35"/>
      <c r="N63" s="35"/>
      <c r="O63" s="34"/>
      <c r="P63" s="84"/>
      <c r="Q63" s="31"/>
      <c r="R63" s="31"/>
      <c r="U63" s="27"/>
      <c r="V63" s="27"/>
      <c r="W63" s="27"/>
    </row>
    <row r="64" spans="1:23" s="26" customFormat="1" x14ac:dyDescent="0.25">
      <c r="A64" s="30"/>
      <c r="B64" s="31"/>
      <c r="C64" s="35"/>
      <c r="D64" s="33"/>
      <c r="E64" s="34"/>
      <c r="F64" s="34"/>
      <c r="G64" s="95"/>
      <c r="H64" s="34"/>
      <c r="I64" s="35"/>
      <c r="J64" s="35"/>
      <c r="K64" s="35"/>
      <c r="L64" s="35"/>
      <c r="M64" s="35"/>
      <c r="N64" s="35"/>
      <c r="O64" s="34"/>
      <c r="P64" s="84"/>
      <c r="Q64" s="31"/>
      <c r="R64" s="31"/>
      <c r="U64" s="27"/>
      <c r="V64" s="27"/>
      <c r="W64" s="27"/>
    </row>
    <row r="65" spans="1:23" s="35" customFormat="1" x14ac:dyDescent="0.25">
      <c r="A65" s="30"/>
      <c r="B65" s="31"/>
      <c r="D65" s="33"/>
      <c r="E65" s="34"/>
      <c r="F65" s="34"/>
      <c r="G65" s="95"/>
      <c r="H65" s="34"/>
      <c r="O65" s="34"/>
      <c r="P65" s="84"/>
      <c r="Q65" s="31"/>
      <c r="R65" s="31"/>
      <c r="S65" s="26"/>
      <c r="T65" s="26"/>
      <c r="U65" s="27"/>
      <c r="V65" s="27"/>
      <c r="W65" s="27"/>
    </row>
    <row r="66" spans="1:23" s="35" customFormat="1" x14ac:dyDescent="0.25">
      <c r="A66" s="30"/>
      <c r="B66" s="31"/>
      <c r="D66" s="33"/>
      <c r="E66" s="34"/>
      <c r="F66" s="34"/>
      <c r="G66" s="95"/>
      <c r="H66" s="34"/>
      <c r="O66" s="34"/>
      <c r="P66" s="84"/>
      <c r="Q66" s="31"/>
      <c r="R66" s="31"/>
      <c r="S66" s="26"/>
      <c r="T66" s="26"/>
      <c r="U66" s="27"/>
      <c r="V66" s="27"/>
      <c r="W66" s="27"/>
    </row>
    <row r="67" spans="1:23" s="35" customFormat="1" x14ac:dyDescent="0.25">
      <c r="A67" s="30"/>
      <c r="B67" s="31"/>
      <c r="D67" s="33"/>
      <c r="E67" s="34"/>
      <c r="F67" s="34"/>
      <c r="G67" s="95"/>
      <c r="H67" s="34"/>
      <c r="O67" s="34"/>
      <c r="P67" s="84"/>
      <c r="Q67" s="31"/>
      <c r="R67" s="31"/>
      <c r="S67" s="26"/>
      <c r="T67" s="26"/>
      <c r="U67" s="27"/>
      <c r="V67" s="27"/>
      <c r="W67" s="27"/>
    </row>
    <row r="68" spans="1:23" s="35" customFormat="1" x14ac:dyDescent="0.25">
      <c r="A68" s="30"/>
      <c r="B68" s="31"/>
      <c r="D68" s="33"/>
      <c r="E68" s="34"/>
      <c r="F68" s="34"/>
      <c r="G68" s="95"/>
      <c r="H68" s="34"/>
      <c r="O68" s="34"/>
      <c r="P68" s="84"/>
      <c r="Q68" s="31"/>
      <c r="R68" s="31"/>
      <c r="S68" s="26"/>
      <c r="T68" s="26"/>
      <c r="U68" s="27"/>
      <c r="V68" s="27"/>
      <c r="W68" s="27"/>
    </row>
    <row r="69" spans="1:23" s="35" customFormat="1" x14ac:dyDescent="0.25">
      <c r="A69" s="30"/>
      <c r="B69" s="31"/>
      <c r="D69" s="33"/>
      <c r="E69" s="34"/>
      <c r="F69" s="34"/>
      <c r="G69" s="95"/>
      <c r="H69" s="34"/>
      <c r="O69" s="34"/>
      <c r="P69" s="84"/>
      <c r="Q69" s="31"/>
      <c r="R69" s="31"/>
      <c r="S69" s="26"/>
      <c r="T69" s="26"/>
      <c r="U69" s="27"/>
      <c r="V69" s="27"/>
      <c r="W69" s="27"/>
    </row>
    <row r="70" spans="1:23" s="35" customFormat="1" x14ac:dyDescent="0.25">
      <c r="A70" s="30"/>
      <c r="B70" s="31"/>
      <c r="D70" s="33"/>
      <c r="E70" s="34"/>
      <c r="F70" s="34"/>
      <c r="G70" s="95"/>
      <c r="H70" s="34"/>
      <c r="O70" s="34"/>
      <c r="P70" s="84"/>
      <c r="Q70" s="31"/>
      <c r="R70" s="31"/>
      <c r="S70" s="26"/>
      <c r="T70" s="26"/>
      <c r="U70" s="27"/>
      <c r="V70" s="27"/>
      <c r="W70" s="27"/>
    </row>
    <row r="71" spans="1:23" s="35" customFormat="1" x14ac:dyDescent="0.25">
      <c r="A71" s="30"/>
      <c r="B71" s="31"/>
      <c r="D71" s="33"/>
      <c r="E71" s="34"/>
      <c r="F71" s="34"/>
      <c r="G71" s="95"/>
      <c r="H71" s="34"/>
      <c r="O71" s="34"/>
      <c r="P71" s="84"/>
      <c r="Q71" s="31"/>
      <c r="R71" s="31"/>
      <c r="S71" s="26"/>
      <c r="T71" s="26"/>
      <c r="U71" s="27"/>
      <c r="V71" s="27"/>
      <c r="W71" s="27"/>
    </row>
    <row r="72" spans="1:23" s="35" customFormat="1" x14ac:dyDescent="0.25">
      <c r="A72" s="30"/>
      <c r="B72" s="31"/>
      <c r="D72" s="33"/>
      <c r="E72" s="34"/>
      <c r="F72" s="34"/>
      <c r="G72" s="95"/>
      <c r="H72" s="34"/>
      <c r="O72" s="34"/>
      <c r="P72" s="84"/>
      <c r="Q72" s="31"/>
      <c r="R72" s="31"/>
      <c r="S72" s="26"/>
      <c r="T72" s="26"/>
      <c r="U72" s="27"/>
      <c r="V72" s="27"/>
      <c r="W72" s="27"/>
    </row>
    <row r="73" spans="1:23" s="35" customFormat="1" x14ac:dyDescent="0.25">
      <c r="A73" s="30"/>
      <c r="B73" s="31"/>
      <c r="D73" s="33"/>
      <c r="E73" s="34"/>
      <c r="F73" s="34"/>
      <c r="G73" s="95"/>
      <c r="H73" s="34"/>
      <c r="O73" s="34"/>
      <c r="P73" s="84"/>
      <c r="Q73" s="31"/>
      <c r="R73" s="31"/>
      <c r="S73" s="26"/>
      <c r="T73" s="26"/>
      <c r="U73" s="27"/>
      <c r="V73" s="27"/>
      <c r="W73" s="27"/>
    </row>
    <row r="74" spans="1:23" s="35" customFormat="1" x14ac:dyDescent="0.25">
      <c r="A74" s="30"/>
      <c r="B74" s="31"/>
      <c r="D74" s="33"/>
      <c r="E74" s="34"/>
      <c r="F74" s="34"/>
      <c r="G74" s="95"/>
      <c r="H74" s="34"/>
      <c r="O74" s="34"/>
      <c r="P74" s="84"/>
      <c r="Q74" s="31"/>
      <c r="R74" s="31"/>
      <c r="S74" s="26"/>
      <c r="T74" s="26"/>
      <c r="U74" s="27"/>
      <c r="V74" s="27"/>
      <c r="W74" s="27"/>
    </row>
    <row r="75" spans="1:23" s="35" customFormat="1" x14ac:dyDescent="0.25">
      <c r="A75" s="30"/>
      <c r="B75" s="31"/>
      <c r="D75" s="33"/>
      <c r="E75" s="34"/>
      <c r="F75" s="34"/>
      <c r="G75" s="95"/>
      <c r="H75" s="34"/>
      <c r="O75" s="34"/>
      <c r="P75" s="84"/>
      <c r="Q75" s="31"/>
      <c r="R75" s="31"/>
      <c r="S75" s="26"/>
      <c r="T75" s="26"/>
      <c r="U75" s="27"/>
      <c r="V75" s="27"/>
      <c r="W75" s="27"/>
    </row>
    <row r="76" spans="1:23" s="35" customFormat="1" x14ac:dyDescent="0.25">
      <c r="A76" s="30"/>
      <c r="B76" s="31"/>
      <c r="D76" s="33"/>
      <c r="E76" s="34"/>
      <c r="F76" s="34"/>
      <c r="G76" s="95"/>
      <c r="H76" s="34"/>
      <c r="O76" s="34"/>
      <c r="P76" s="84"/>
      <c r="Q76" s="31"/>
      <c r="R76" s="31"/>
      <c r="S76" s="26"/>
      <c r="T76" s="26"/>
      <c r="U76" s="27"/>
      <c r="V76" s="27"/>
      <c r="W76" s="27"/>
    </row>
    <row r="77" spans="1:23" s="35" customFormat="1" x14ac:dyDescent="0.25">
      <c r="A77" s="30"/>
      <c r="B77" s="31"/>
      <c r="D77" s="33"/>
      <c r="E77" s="34"/>
      <c r="F77" s="34"/>
      <c r="G77" s="95"/>
      <c r="H77" s="34"/>
      <c r="O77" s="34"/>
      <c r="P77" s="84"/>
      <c r="Q77" s="31"/>
      <c r="R77" s="31"/>
      <c r="S77" s="26"/>
      <c r="T77" s="26"/>
      <c r="U77" s="27"/>
      <c r="V77" s="27"/>
      <c r="W77" s="27"/>
    </row>
    <row r="78" spans="1:23" s="35" customFormat="1" x14ac:dyDescent="0.25">
      <c r="A78" s="30"/>
      <c r="B78" s="31"/>
      <c r="D78" s="33"/>
      <c r="E78" s="34"/>
      <c r="F78" s="34"/>
      <c r="G78" s="95"/>
      <c r="H78" s="34"/>
      <c r="O78" s="34"/>
      <c r="P78" s="84"/>
      <c r="Q78" s="31"/>
      <c r="R78" s="31"/>
      <c r="S78" s="26"/>
      <c r="T78" s="26"/>
      <c r="U78" s="27"/>
      <c r="V78" s="27"/>
      <c r="W78" s="27"/>
    </row>
    <row r="79" spans="1:23" s="35" customFormat="1" x14ac:dyDescent="0.25">
      <c r="A79" s="30"/>
      <c r="B79" s="31"/>
      <c r="D79" s="33"/>
      <c r="E79" s="34"/>
      <c r="F79" s="34"/>
      <c r="G79" s="95"/>
      <c r="H79" s="34"/>
      <c r="O79" s="34"/>
      <c r="P79" s="84"/>
      <c r="Q79" s="31"/>
      <c r="R79" s="31"/>
      <c r="S79" s="26"/>
      <c r="T79" s="26"/>
      <c r="U79" s="27"/>
      <c r="V79" s="27"/>
      <c r="W79" s="27"/>
    </row>
    <row r="80" spans="1:23" s="35" customFormat="1" x14ac:dyDescent="0.25">
      <c r="A80" s="30"/>
      <c r="B80" s="31"/>
      <c r="D80" s="33"/>
      <c r="E80" s="34"/>
      <c r="F80" s="34"/>
      <c r="G80" s="95"/>
      <c r="H80" s="34"/>
      <c r="O80" s="34"/>
      <c r="P80" s="84"/>
      <c r="Q80" s="31"/>
      <c r="R80" s="31"/>
      <c r="S80" s="26"/>
      <c r="T80" s="26"/>
      <c r="U80" s="27"/>
      <c r="V80" s="27"/>
      <c r="W80" s="27"/>
    </row>
    <row r="81" spans="1:23" s="35" customFormat="1" x14ac:dyDescent="0.25">
      <c r="A81" s="30"/>
      <c r="B81" s="31"/>
      <c r="D81" s="33"/>
      <c r="E81" s="34"/>
      <c r="F81" s="34"/>
      <c r="G81" s="95"/>
      <c r="H81" s="34"/>
      <c r="O81" s="34"/>
      <c r="P81" s="84"/>
      <c r="Q81" s="31"/>
      <c r="R81" s="31"/>
      <c r="S81" s="26"/>
      <c r="T81" s="26"/>
      <c r="U81" s="27"/>
      <c r="V81" s="27"/>
      <c r="W81" s="27"/>
    </row>
    <row r="82" spans="1:23" s="35" customFormat="1" x14ac:dyDescent="0.25">
      <c r="A82" s="30"/>
      <c r="B82" s="31"/>
      <c r="D82" s="33"/>
      <c r="E82" s="34"/>
      <c r="F82" s="34"/>
      <c r="G82" s="95"/>
      <c r="H82" s="34"/>
      <c r="O82" s="34"/>
      <c r="P82" s="84"/>
      <c r="Q82" s="31"/>
      <c r="R82" s="31"/>
      <c r="S82" s="26"/>
      <c r="T82" s="26"/>
      <c r="U82" s="27"/>
      <c r="V82" s="27"/>
      <c r="W82" s="27"/>
    </row>
    <row r="83" spans="1:23" s="35" customFormat="1" x14ac:dyDescent="0.25">
      <c r="A83" s="30"/>
      <c r="B83" s="31"/>
      <c r="D83" s="33"/>
      <c r="E83" s="34"/>
      <c r="F83" s="34"/>
      <c r="G83" s="95"/>
      <c r="H83" s="34"/>
      <c r="O83" s="34"/>
      <c r="P83" s="84"/>
      <c r="Q83" s="31"/>
      <c r="R83" s="31"/>
      <c r="S83" s="26"/>
      <c r="T83" s="26"/>
      <c r="U83" s="27"/>
      <c r="V83" s="27"/>
      <c r="W83" s="27"/>
    </row>
    <row r="84" spans="1:23" s="35" customFormat="1" x14ac:dyDescent="0.25">
      <c r="A84" s="30"/>
      <c r="B84" s="31"/>
      <c r="D84" s="33"/>
      <c r="E84" s="34"/>
      <c r="F84" s="34"/>
      <c r="G84" s="95"/>
      <c r="H84" s="34"/>
      <c r="O84" s="34"/>
      <c r="P84" s="84"/>
      <c r="Q84" s="31"/>
      <c r="R84" s="31"/>
      <c r="S84" s="26"/>
      <c r="T84" s="26"/>
      <c r="U84" s="27"/>
      <c r="V84" s="27"/>
      <c r="W84" s="27"/>
    </row>
    <row r="85" spans="1:23" s="35" customFormat="1" x14ac:dyDescent="0.25">
      <c r="A85" s="30"/>
      <c r="B85" s="31"/>
      <c r="D85" s="33"/>
      <c r="E85" s="34"/>
      <c r="F85" s="34"/>
      <c r="G85" s="95"/>
      <c r="H85" s="34"/>
      <c r="O85" s="34"/>
      <c r="P85" s="84"/>
      <c r="Q85" s="31"/>
      <c r="R85" s="31"/>
      <c r="S85" s="26"/>
      <c r="T85" s="26"/>
      <c r="U85" s="27"/>
      <c r="V85" s="27"/>
      <c r="W85" s="27"/>
    </row>
    <row r="86" spans="1:23" s="35" customFormat="1" x14ac:dyDescent="0.25">
      <c r="A86" s="30"/>
      <c r="B86" s="31"/>
      <c r="D86" s="33"/>
      <c r="E86" s="34"/>
      <c r="F86" s="34"/>
      <c r="G86" s="95"/>
      <c r="H86" s="34"/>
      <c r="O86" s="34"/>
      <c r="P86" s="84"/>
      <c r="Q86" s="31"/>
      <c r="R86" s="31"/>
      <c r="S86" s="26"/>
      <c r="T86" s="26"/>
      <c r="U86" s="27"/>
      <c r="V86" s="27"/>
      <c r="W86" s="27"/>
    </row>
    <row r="1048576" spans="18:18" ht="25.5" x14ac:dyDescent="0.25">
      <c r="R1048576" s="102" t="s">
        <v>111</v>
      </c>
    </row>
  </sheetData>
  <printOptions horizontalCentered="1"/>
  <pageMargins left="0.19685039370078741" right="0.19685039370078741" top="0.19685039370078741" bottom="0.19685039370078741" header="0.31496062992125984" footer="0.31496062992125984"/>
  <pageSetup paperSize="9" scale="47" fitToHeight="14"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3">
    <pageSetUpPr fitToPage="1"/>
  </sheetPr>
  <dimension ref="A1:IN90"/>
  <sheetViews>
    <sheetView showGridLines="0" zoomScaleNormal="100" workbookViewId="0"/>
  </sheetViews>
  <sheetFormatPr defaultRowHeight="12.75" x14ac:dyDescent="0.2"/>
  <cols>
    <col min="1" max="1" width="5.42578125" style="43" customWidth="1"/>
    <col min="2" max="2" width="47.140625" style="43" customWidth="1"/>
    <col min="3" max="3" width="11" style="73" customWidth="1"/>
    <col min="4" max="4" width="11" style="74" customWidth="1"/>
    <col min="5" max="14" width="11" style="43" customWidth="1"/>
    <col min="15" max="15" width="9.42578125" style="43" customWidth="1"/>
    <col min="16" max="16" width="12.28515625" style="43" customWidth="1"/>
    <col min="17" max="17" width="11.28515625" style="74" bestFit="1" customWidth="1"/>
    <col min="18" max="18" width="10.28515625" style="72" bestFit="1" customWidth="1"/>
    <col min="19" max="19" width="10.28515625" style="43" bestFit="1" customWidth="1"/>
    <col min="20" max="20" width="13.140625" style="43" customWidth="1"/>
    <col min="21" max="248" width="9.140625" style="43"/>
    <col min="249" max="249" width="5.42578125" style="43" customWidth="1"/>
    <col min="250" max="250" width="56.140625" style="43" customWidth="1"/>
    <col min="251" max="251" width="8.7109375" style="43" customWidth="1"/>
    <col min="252" max="252" width="12.140625" style="43" customWidth="1"/>
    <col min="253" max="253" width="8.7109375" style="43" customWidth="1"/>
    <col min="254" max="254" width="12.140625" style="43" customWidth="1"/>
    <col min="255" max="255" width="8.7109375" style="43" customWidth="1"/>
    <col min="256" max="256" width="12.140625" style="43" customWidth="1"/>
    <col min="257" max="257" width="8.7109375" style="43" customWidth="1"/>
    <col min="258" max="258" width="12.140625" style="43" customWidth="1"/>
    <col min="259" max="259" width="8.7109375" style="43" customWidth="1"/>
    <col min="260" max="260" width="12.140625" style="43" customWidth="1"/>
    <col min="261" max="261" width="8.7109375" style="43" customWidth="1"/>
    <col min="262" max="262" width="12.140625" style="43" customWidth="1"/>
    <col min="263" max="263" width="8.7109375" style="43" customWidth="1"/>
    <col min="264" max="264" width="12.140625" style="43" customWidth="1"/>
    <col min="265" max="265" width="8.7109375" style="43" customWidth="1"/>
    <col min="266" max="266" width="12.140625" style="43" customWidth="1"/>
    <col min="267" max="267" width="8.7109375" style="43" customWidth="1"/>
    <col min="268" max="268" width="12.140625" style="43" customWidth="1"/>
    <col min="269" max="269" width="8.7109375" style="43" customWidth="1"/>
    <col min="270" max="270" width="12.140625" style="43" customWidth="1"/>
    <col min="271" max="271" width="8.7109375" style="43" customWidth="1"/>
    <col min="272" max="272" width="11.28515625" style="43" customWidth="1"/>
    <col min="273" max="273" width="11.28515625" style="43" bestFit="1" customWidth="1"/>
    <col min="274" max="274" width="9.140625" style="43"/>
    <col min="275" max="275" width="10.28515625" style="43" bestFit="1" customWidth="1"/>
    <col min="276" max="276" width="13.140625" style="43" customWidth="1"/>
    <col min="277" max="504" width="9.140625" style="43"/>
    <col min="505" max="505" width="5.42578125" style="43" customWidth="1"/>
    <col min="506" max="506" width="56.140625" style="43" customWidth="1"/>
    <col min="507" max="507" width="8.7109375" style="43" customWidth="1"/>
    <col min="508" max="508" width="12.140625" style="43" customWidth="1"/>
    <col min="509" max="509" width="8.7109375" style="43" customWidth="1"/>
    <col min="510" max="510" width="12.140625" style="43" customWidth="1"/>
    <col min="511" max="511" width="8.7109375" style="43" customWidth="1"/>
    <col min="512" max="512" width="12.140625" style="43" customWidth="1"/>
    <col min="513" max="513" width="8.7109375" style="43" customWidth="1"/>
    <col min="514" max="514" width="12.140625" style="43" customWidth="1"/>
    <col min="515" max="515" width="8.7109375" style="43" customWidth="1"/>
    <col min="516" max="516" width="12.140625" style="43" customWidth="1"/>
    <col min="517" max="517" width="8.7109375" style="43" customWidth="1"/>
    <col min="518" max="518" width="12.140625" style="43" customWidth="1"/>
    <col min="519" max="519" width="8.7109375" style="43" customWidth="1"/>
    <col min="520" max="520" width="12.140625" style="43" customWidth="1"/>
    <col min="521" max="521" width="8.7109375" style="43" customWidth="1"/>
    <col min="522" max="522" width="12.140625" style="43" customWidth="1"/>
    <col min="523" max="523" width="8.7109375" style="43" customWidth="1"/>
    <col min="524" max="524" width="12.140625" style="43" customWidth="1"/>
    <col min="525" max="525" width="8.7109375" style="43" customWidth="1"/>
    <col min="526" max="526" width="12.140625" style="43" customWidth="1"/>
    <col min="527" max="527" width="8.7109375" style="43" customWidth="1"/>
    <col min="528" max="528" width="11.28515625" style="43" customWidth="1"/>
    <col min="529" max="529" width="11.28515625" style="43" bestFit="1" customWidth="1"/>
    <col min="530" max="530" width="9.140625" style="43"/>
    <col min="531" max="531" width="10.28515625" style="43" bestFit="1" customWidth="1"/>
    <col min="532" max="532" width="13.140625" style="43" customWidth="1"/>
    <col min="533" max="760" width="9.140625" style="43"/>
    <col min="761" max="761" width="5.42578125" style="43" customWidth="1"/>
    <col min="762" max="762" width="56.140625" style="43" customWidth="1"/>
    <col min="763" max="763" width="8.7109375" style="43" customWidth="1"/>
    <col min="764" max="764" width="12.140625" style="43" customWidth="1"/>
    <col min="765" max="765" width="8.7109375" style="43" customWidth="1"/>
    <col min="766" max="766" width="12.140625" style="43" customWidth="1"/>
    <col min="767" max="767" width="8.7109375" style="43" customWidth="1"/>
    <col min="768" max="768" width="12.140625" style="43" customWidth="1"/>
    <col min="769" max="769" width="8.7109375" style="43" customWidth="1"/>
    <col min="770" max="770" width="12.140625" style="43" customWidth="1"/>
    <col min="771" max="771" width="8.7109375" style="43" customWidth="1"/>
    <col min="772" max="772" width="12.140625" style="43" customWidth="1"/>
    <col min="773" max="773" width="8.7109375" style="43" customWidth="1"/>
    <col min="774" max="774" width="12.140625" style="43" customWidth="1"/>
    <col min="775" max="775" width="8.7109375" style="43" customWidth="1"/>
    <col min="776" max="776" width="12.140625" style="43" customWidth="1"/>
    <col min="777" max="777" width="8.7109375" style="43" customWidth="1"/>
    <col min="778" max="778" width="12.140625" style="43" customWidth="1"/>
    <col min="779" max="779" width="8.7109375" style="43" customWidth="1"/>
    <col min="780" max="780" width="12.140625" style="43" customWidth="1"/>
    <col min="781" max="781" width="8.7109375" style="43" customWidth="1"/>
    <col min="782" max="782" width="12.140625" style="43" customWidth="1"/>
    <col min="783" max="783" width="8.7109375" style="43" customWidth="1"/>
    <col min="784" max="784" width="11.28515625" style="43" customWidth="1"/>
    <col min="785" max="785" width="11.28515625" style="43" bestFit="1" customWidth="1"/>
    <col min="786" max="786" width="9.140625" style="43"/>
    <col min="787" max="787" width="10.28515625" style="43" bestFit="1" customWidth="1"/>
    <col min="788" max="788" width="13.140625" style="43" customWidth="1"/>
    <col min="789" max="1016" width="9.140625" style="43"/>
    <col min="1017" max="1017" width="5.42578125" style="43" customWidth="1"/>
    <col min="1018" max="1018" width="56.140625" style="43" customWidth="1"/>
    <col min="1019" max="1019" width="8.7109375" style="43" customWidth="1"/>
    <col min="1020" max="1020" width="12.140625" style="43" customWidth="1"/>
    <col min="1021" max="1021" width="8.7109375" style="43" customWidth="1"/>
    <col min="1022" max="1022" width="12.140625" style="43" customWidth="1"/>
    <col min="1023" max="1023" width="8.7109375" style="43" customWidth="1"/>
    <col min="1024" max="1024" width="12.140625" style="43" customWidth="1"/>
    <col min="1025" max="1025" width="8.7109375" style="43" customWidth="1"/>
    <col min="1026" max="1026" width="12.140625" style="43" customWidth="1"/>
    <col min="1027" max="1027" width="8.7109375" style="43" customWidth="1"/>
    <col min="1028" max="1028" width="12.140625" style="43" customWidth="1"/>
    <col min="1029" max="1029" width="8.7109375" style="43" customWidth="1"/>
    <col min="1030" max="1030" width="12.140625" style="43" customWidth="1"/>
    <col min="1031" max="1031" width="8.7109375" style="43" customWidth="1"/>
    <col min="1032" max="1032" width="12.140625" style="43" customWidth="1"/>
    <col min="1033" max="1033" width="8.7109375" style="43" customWidth="1"/>
    <col min="1034" max="1034" width="12.140625" style="43" customWidth="1"/>
    <col min="1035" max="1035" width="8.7109375" style="43" customWidth="1"/>
    <col min="1036" max="1036" width="12.140625" style="43" customWidth="1"/>
    <col min="1037" max="1037" width="8.7109375" style="43" customWidth="1"/>
    <col min="1038" max="1038" width="12.140625" style="43" customWidth="1"/>
    <col min="1039" max="1039" width="8.7109375" style="43" customWidth="1"/>
    <col min="1040" max="1040" width="11.28515625" style="43" customWidth="1"/>
    <col min="1041" max="1041" width="11.28515625" style="43" bestFit="1" customWidth="1"/>
    <col min="1042" max="1042" width="9.140625" style="43"/>
    <col min="1043" max="1043" width="10.28515625" style="43" bestFit="1" customWidth="1"/>
    <col min="1044" max="1044" width="13.140625" style="43" customWidth="1"/>
    <col min="1045" max="1272" width="9.140625" style="43"/>
    <col min="1273" max="1273" width="5.42578125" style="43" customWidth="1"/>
    <col min="1274" max="1274" width="56.140625" style="43" customWidth="1"/>
    <col min="1275" max="1275" width="8.7109375" style="43" customWidth="1"/>
    <col min="1276" max="1276" width="12.140625" style="43" customWidth="1"/>
    <col min="1277" max="1277" width="8.7109375" style="43" customWidth="1"/>
    <col min="1278" max="1278" width="12.140625" style="43" customWidth="1"/>
    <col min="1279" max="1279" width="8.7109375" style="43" customWidth="1"/>
    <col min="1280" max="1280" width="12.140625" style="43" customWidth="1"/>
    <col min="1281" max="1281" width="8.7109375" style="43" customWidth="1"/>
    <col min="1282" max="1282" width="12.140625" style="43" customWidth="1"/>
    <col min="1283" max="1283" width="8.7109375" style="43" customWidth="1"/>
    <col min="1284" max="1284" width="12.140625" style="43" customWidth="1"/>
    <col min="1285" max="1285" width="8.7109375" style="43" customWidth="1"/>
    <col min="1286" max="1286" width="12.140625" style="43" customWidth="1"/>
    <col min="1287" max="1287" width="8.7109375" style="43" customWidth="1"/>
    <col min="1288" max="1288" width="12.140625" style="43" customWidth="1"/>
    <col min="1289" max="1289" width="8.7109375" style="43" customWidth="1"/>
    <col min="1290" max="1290" width="12.140625" style="43" customWidth="1"/>
    <col min="1291" max="1291" width="8.7109375" style="43" customWidth="1"/>
    <col min="1292" max="1292" width="12.140625" style="43" customWidth="1"/>
    <col min="1293" max="1293" width="8.7109375" style="43" customWidth="1"/>
    <col min="1294" max="1294" width="12.140625" style="43" customWidth="1"/>
    <col min="1295" max="1295" width="8.7109375" style="43" customWidth="1"/>
    <col min="1296" max="1296" width="11.28515625" style="43" customWidth="1"/>
    <col min="1297" max="1297" width="11.28515625" style="43" bestFit="1" customWidth="1"/>
    <col min="1298" max="1298" width="9.140625" style="43"/>
    <col min="1299" max="1299" width="10.28515625" style="43" bestFit="1" customWidth="1"/>
    <col min="1300" max="1300" width="13.140625" style="43" customWidth="1"/>
    <col min="1301" max="1528" width="9.140625" style="43"/>
    <col min="1529" max="1529" width="5.42578125" style="43" customWidth="1"/>
    <col min="1530" max="1530" width="56.140625" style="43" customWidth="1"/>
    <col min="1531" max="1531" width="8.7109375" style="43" customWidth="1"/>
    <col min="1532" max="1532" width="12.140625" style="43" customWidth="1"/>
    <col min="1533" max="1533" width="8.7109375" style="43" customWidth="1"/>
    <col min="1534" max="1534" width="12.140625" style="43" customWidth="1"/>
    <col min="1535" max="1535" width="8.7109375" style="43" customWidth="1"/>
    <col min="1536" max="1536" width="12.140625" style="43" customWidth="1"/>
    <col min="1537" max="1537" width="8.7109375" style="43" customWidth="1"/>
    <col min="1538" max="1538" width="12.140625" style="43" customWidth="1"/>
    <col min="1539" max="1539" width="8.7109375" style="43" customWidth="1"/>
    <col min="1540" max="1540" width="12.140625" style="43" customWidth="1"/>
    <col min="1541" max="1541" width="8.7109375" style="43" customWidth="1"/>
    <col min="1542" max="1542" width="12.140625" style="43" customWidth="1"/>
    <col min="1543" max="1543" width="8.7109375" style="43" customWidth="1"/>
    <col min="1544" max="1544" width="12.140625" style="43" customWidth="1"/>
    <col min="1545" max="1545" width="8.7109375" style="43" customWidth="1"/>
    <col min="1546" max="1546" width="12.140625" style="43" customWidth="1"/>
    <col min="1547" max="1547" width="8.7109375" style="43" customWidth="1"/>
    <col min="1548" max="1548" width="12.140625" style="43" customWidth="1"/>
    <col min="1549" max="1549" width="8.7109375" style="43" customWidth="1"/>
    <col min="1550" max="1550" width="12.140625" style="43" customWidth="1"/>
    <col min="1551" max="1551" width="8.7109375" style="43" customWidth="1"/>
    <col min="1552" max="1552" width="11.28515625" style="43" customWidth="1"/>
    <col min="1553" max="1553" width="11.28515625" style="43" bestFit="1" customWidth="1"/>
    <col min="1554" max="1554" width="9.140625" style="43"/>
    <col min="1555" max="1555" width="10.28515625" style="43" bestFit="1" customWidth="1"/>
    <col min="1556" max="1556" width="13.140625" style="43" customWidth="1"/>
    <col min="1557" max="1784" width="9.140625" style="43"/>
    <col min="1785" max="1785" width="5.42578125" style="43" customWidth="1"/>
    <col min="1786" max="1786" width="56.140625" style="43" customWidth="1"/>
    <col min="1787" max="1787" width="8.7109375" style="43" customWidth="1"/>
    <col min="1788" max="1788" width="12.140625" style="43" customWidth="1"/>
    <col min="1789" max="1789" width="8.7109375" style="43" customWidth="1"/>
    <col min="1790" max="1790" width="12.140625" style="43" customWidth="1"/>
    <col min="1791" max="1791" width="8.7109375" style="43" customWidth="1"/>
    <col min="1792" max="1792" width="12.140625" style="43" customWidth="1"/>
    <col min="1793" max="1793" width="8.7109375" style="43" customWidth="1"/>
    <col min="1794" max="1794" width="12.140625" style="43" customWidth="1"/>
    <col min="1795" max="1795" width="8.7109375" style="43" customWidth="1"/>
    <col min="1796" max="1796" width="12.140625" style="43" customWidth="1"/>
    <col min="1797" max="1797" width="8.7109375" style="43" customWidth="1"/>
    <col min="1798" max="1798" width="12.140625" style="43" customWidth="1"/>
    <col min="1799" max="1799" width="8.7109375" style="43" customWidth="1"/>
    <col min="1800" max="1800" width="12.140625" style="43" customWidth="1"/>
    <col min="1801" max="1801" width="8.7109375" style="43" customWidth="1"/>
    <col min="1802" max="1802" width="12.140625" style="43" customWidth="1"/>
    <col min="1803" max="1803" width="8.7109375" style="43" customWidth="1"/>
    <col min="1804" max="1804" width="12.140625" style="43" customWidth="1"/>
    <col min="1805" max="1805" width="8.7109375" style="43" customWidth="1"/>
    <col min="1806" max="1806" width="12.140625" style="43" customWidth="1"/>
    <col min="1807" max="1807" width="8.7109375" style="43" customWidth="1"/>
    <col min="1808" max="1808" width="11.28515625" style="43" customWidth="1"/>
    <col min="1809" max="1809" width="11.28515625" style="43" bestFit="1" customWidth="1"/>
    <col min="1810" max="1810" width="9.140625" style="43"/>
    <col min="1811" max="1811" width="10.28515625" style="43" bestFit="1" customWidth="1"/>
    <col min="1812" max="1812" width="13.140625" style="43" customWidth="1"/>
    <col min="1813" max="2040" width="9.140625" style="43"/>
    <col min="2041" max="2041" width="5.42578125" style="43" customWidth="1"/>
    <col min="2042" max="2042" width="56.140625" style="43" customWidth="1"/>
    <col min="2043" max="2043" width="8.7109375" style="43" customWidth="1"/>
    <col min="2044" max="2044" width="12.140625" style="43" customWidth="1"/>
    <col min="2045" max="2045" width="8.7109375" style="43" customWidth="1"/>
    <col min="2046" max="2046" width="12.140625" style="43" customWidth="1"/>
    <col min="2047" max="2047" width="8.7109375" style="43" customWidth="1"/>
    <col min="2048" max="2048" width="12.140625" style="43" customWidth="1"/>
    <col min="2049" max="2049" width="8.7109375" style="43" customWidth="1"/>
    <col min="2050" max="2050" width="12.140625" style="43" customWidth="1"/>
    <col min="2051" max="2051" width="8.7109375" style="43" customWidth="1"/>
    <col min="2052" max="2052" width="12.140625" style="43" customWidth="1"/>
    <col min="2053" max="2053" width="8.7109375" style="43" customWidth="1"/>
    <col min="2054" max="2054" width="12.140625" style="43" customWidth="1"/>
    <col min="2055" max="2055" width="8.7109375" style="43" customWidth="1"/>
    <col min="2056" max="2056" width="12.140625" style="43" customWidth="1"/>
    <col min="2057" max="2057" width="8.7109375" style="43" customWidth="1"/>
    <col min="2058" max="2058" width="12.140625" style="43" customWidth="1"/>
    <col min="2059" max="2059" width="8.7109375" style="43" customWidth="1"/>
    <col min="2060" max="2060" width="12.140625" style="43" customWidth="1"/>
    <col min="2061" max="2061" width="8.7109375" style="43" customWidth="1"/>
    <col min="2062" max="2062" width="12.140625" style="43" customWidth="1"/>
    <col min="2063" max="2063" width="8.7109375" style="43" customWidth="1"/>
    <col min="2064" max="2064" width="11.28515625" style="43" customWidth="1"/>
    <col min="2065" max="2065" width="11.28515625" style="43" bestFit="1" customWidth="1"/>
    <col min="2066" max="2066" width="9.140625" style="43"/>
    <col min="2067" max="2067" width="10.28515625" style="43" bestFit="1" customWidth="1"/>
    <col min="2068" max="2068" width="13.140625" style="43" customWidth="1"/>
    <col min="2069" max="2296" width="9.140625" style="43"/>
    <col min="2297" max="2297" width="5.42578125" style="43" customWidth="1"/>
    <col min="2298" max="2298" width="56.140625" style="43" customWidth="1"/>
    <col min="2299" max="2299" width="8.7109375" style="43" customWidth="1"/>
    <col min="2300" max="2300" width="12.140625" style="43" customWidth="1"/>
    <col min="2301" max="2301" width="8.7109375" style="43" customWidth="1"/>
    <col min="2302" max="2302" width="12.140625" style="43" customWidth="1"/>
    <col min="2303" max="2303" width="8.7109375" style="43" customWidth="1"/>
    <col min="2304" max="2304" width="12.140625" style="43" customWidth="1"/>
    <col min="2305" max="2305" width="8.7109375" style="43" customWidth="1"/>
    <col min="2306" max="2306" width="12.140625" style="43" customWidth="1"/>
    <col min="2307" max="2307" width="8.7109375" style="43" customWidth="1"/>
    <col min="2308" max="2308" width="12.140625" style="43" customWidth="1"/>
    <col min="2309" max="2309" width="8.7109375" style="43" customWidth="1"/>
    <col min="2310" max="2310" width="12.140625" style="43" customWidth="1"/>
    <col min="2311" max="2311" width="8.7109375" style="43" customWidth="1"/>
    <col min="2312" max="2312" width="12.140625" style="43" customWidth="1"/>
    <col min="2313" max="2313" width="8.7109375" style="43" customWidth="1"/>
    <col min="2314" max="2314" width="12.140625" style="43" customWidth="1"/>
    <col min="2315" max="2315" width="8.7109375" style="43" customWidth="1"/>
    <col min="2316" max="2316" width="12.140625" style="43" customWidth="1"/>
    <col min="2317" max="2317" width="8.7109375" style="43" customWidth="1"/>
    <col min="2318" max="2318" width="12.140625" style="43" customWidth="1"/>
    <col min="2319" max="2319" width="8.7109375" style="43" customWidth="1"/>
    <col min="2320" max="2320" width="11.28515625" style="43" customWidth="1"/>
    <col min="2321" max="2321" width="11.28515625" style="43" bestFit="1" customWidth="1"/>
    <col min="2322" max="2322" width="9.140625" style="43"/>
    <col min="2323" max="2323" width="10.28515625" style="43" bestFit="1" customWidth="1"/>
    <col min="2324" max="2324" width="13.140625" style="43" customWidth="1"/>
    <col min="2325" max="2552" width="9.140625" style="43"/>
    <col min="2553" max="2553" width="5.42578125" style="43" customWidth="1"/>
    <col min="2554" max="2554" width="56.140625" style="43" customWidth="1"/>
    <col min="2555" max="2555" width="8.7109375" style="43" customWidth="1"/>
    <col min="2556" max="2556" width="12.140625" style="43" customWidth="1"/>
    <col min="2557" max="2557" width="8.7109375" style="43" customWidth="1"/>
    <col min="2558" max="2558" width="12.140625" style="43" customWidth="1"/>
    <col min="2559" max="2559" width="8.7109375" style="43" customWidth="1"/>
    <col min="2560" max="2560" width="12.140625" style="43" customWidth="1"/>
    <col min="2561" max="2561" width="8.7109375" style="43" customWidth="1"/>
    <col min="2562" max="2562" width="12.140625" style="43" customWidth="1"/>
    <col min="2563" max="2563" width="8.7109375" style="43" customWidth="1"/>
    <col min="2564" max="2564" width="12.140625" style="43" customWidth="1"/>
    <col min="2565" max="2565" width="8.7109375" style="43" customWidth="1"/>
    <col min="2566" max="2566" width="12.140625" style="43" customWidth="1"/>
    <col min="2567" max="2567" width="8.7109375" style="43" customWidth="1"/>
    <col min="2568" max="2568" width="12.140625" style="43" customWidth="1"/>
    <col min="2569" max="2569" width="8.7109375" style="43" customWidth="1"/>
    <col min="2570" max="2570" width="12.140625" style="43" customWidth="1"/>
    <col min="2571" max="2571" width="8.7109375" style="43" customWidth="1"/>
    <col min="2572" max="2572" width="12.140625" style="43" customWidth="1"/>
    <col min="2573" max="2573" width="8.7109375" style="43" customWidth="1"/>
    <col min="2574" max="2574" width="12.140625" style="43" customWidth="1"/>
    <col min="2575" max="2575" width="8.7109375" style="43" customWidth="1"/>
    <col min="2576" max="2576" width="11.28515625" style="43" customWidth="1"/>
    <col min="2577" max="2577" width="11.28515625" style="43" bestFit="1" customWidth="1"/>
    <col min="2578" max="2578" width="9.140625" style="43"/>
    <col min="2579" max="2579" width="10.28515625" style="43" bestFit="1" customWidth="1"/>
    <col min="2580" max="2580" width="13.140625" style="43" customWidth="1"/>
    <col min="2581" max="2808" width="9.140625" style="43"/>
    <col min="2809" max="2809" width="5.42578125" style="43" customWidth="1"/>
    <col min="2810" max="2810" width="56.140625" style="43" customWidth="1"/>
    <col min="2811" max="2811" width="8.7109375" style="43" customWidth="1"/>
    <col min="2812" max="2812" width="12.140625" style="43" customWidth="1"/>
    <col min="2813" max="2813" width="8.7109375" style="43" customWidth="1"/>
    <col min="2814" max="2814" width="12.140625" style="43" customWidth="1"/>
    <col min="2815" max="2815" width="8.7109375" style="43" customWidth="1"/>
    <col min="2816" max="2816" width="12.140625" style="43" customWidth="1"/>
    <col min="2817" max="2817" width="8.7109375" style="43" customWidth="1"/>
    <col min="2818" max="2818" width="12.140625" style="43" customWidth="1"/>
    <col min="2819" max="2819" width="8.7109375" style="43" customWidth="1"/>
    <col min="2820" max="2820" width="12.140625" style="43" customWidth="1"/>
    <col min="2821" max="2821" width="8.7109375" style="43" customWidth="1"/>
    <col min="2822" max="2822" width="12.140625" style="43" customWidth="1"/>
    <col min="2823" max="2823" width="8.7109375" style="43" customWidth="1"/>
    <col min="2824" max="2824" width="12.140625" style="43" customWidth="1"/>
    <col min="2825" max="2825" width="8.7109375" style="43" customWidth="1"/>
    <col min="2826" max="2826" width="12.140625" style="43" customWidth="1"/>
    <col min="2827" max="2827" width="8.7109375" style="43" customWidth="1"/>
    <col min="2828" max="2828" width="12.140625" style="43" customWidth="1"/>
    <col min="2829" max="2829" width="8.7109375" style="43" customWidth="1"/>
    <col min="2830" max="2830" width="12.140625" style="43" customWidth="1"/>
    <col min="2831" max="2831" width="8.7109375" style="43" customWidth="1"/>
    <col min="2832" max="2832" width="11.28515625" style="43" customWidth="1"/>
    <col min="2833" max="2833" width="11.28515625" style="43" bestFit="1" customWidth="1"/>
    <col min="2834" max="2834" width="9.140625" style="43"/>
    <col min="2835" max="2835" width="10.28515625" style="43" bestFit="1" customWidth="1"/>
    <col min="2836" max="2836" width="13.140625" style="43" customWidth="1"/>
    <col min="2837" max="3064" width="9.140625" style="43"/>
    <col min="3065" max="3065" width="5.42578125" style="43" customWidth="1"/>
    <col min="3066" max="3066" width="56.140625" style="43" customWidth="1"/>
    <col min="3067" max="3067" width="8.7109375" style="43" customWidth="1"/>
    <col min="3068" max="3068" width="12.140625" style="43" customWidth="1"/>
    <col min="3069" max="3069" width="8.7109375" style="43" customWidth="1"/>
    <col min="3070" max="3070" width="12.140625" style="43" customWidth="1"/>
    <col min="3071" max="3071" width="8.7109375" style="43" customWidth="1"/>
    <col min="3072" max="3072" width="12.140625" style="43" customWidth="1"/>
    <col min="3073" max="3073" width="8.7109375" style="43" customWidth="1"/>
    <col min="3074" max="3074" width="12.140625" style="43" customWidth="1"/>
    <col min="3075" max="3075" width="8.7109375" style="43" customWidth="1"/>
    <col min="3076" max="3076" width="12.140625" style="43" customWidth="1"/>
    <col min="3077" max="3077" width="8.7109375" style="43" customWidth="1"/>
    <col min="3078" max="3078" width="12.140625" style="43" customWidth="1"/>
    <col min="3079" max="3079" width="8.7109375" style="43" customWidth="1"/>
    <col min="3080" max="3080" width="12.140625" style="43" customWidth="1"/>
    <col min="3081" max="3081" width="8.7109375" style="43" customWidth="1"/>
    <col min="3082" max="3082" width="12.140625" style="43" customWidth="1"/>
    <col min="3083" max="3083" width="8.7109375" style="43" customWidth="1"/>
    <col min="3084" max="3084" width="12.140625" style="43" customWidth="1"/>
    <col min="3085" max="3085" width="8.7109375" style="43" customWidth="1"/>
    <col min="3086" max="3086" width="12.140625" style="43" customWidth="1"/>
    <col min="3087" max="3087" width="8.7109375" style="43" customWidth="1"/>
    <col min="3088" max="3088" width="11.28515625" style="43" customWidth="1"/>
    <col min="3089" max="3089" width="11.28515625" style="43" bestFit="1" customWidth="1"/>
    <col min="3090" max="3090" width="9.140625" style="43"/>
    <col min="3091" max="3091" width="10.28515625" style="43" bestFit="1" customWidth="1"/>
    <col min="3092" max="3092" width="13.140625" style="43" customWidth="1"/>
    <col min="3093" max="3320" width="9.140625" style="43"/>
    <col min="3321" max="3321" width="5.42578125" style="43" customWidth="1"/>
    <col min="3322" max="3322" width="56.140625" style="43" customWidth="1"/>
    <col min="3323" max="3323" width="8.7109375" style="43" customWidth="1"/>
    <col min="3324" max="3324" width="12.140625" style="43" customWidth="1"/>
    <col min="3325" max="3325" width="8.7109375" style="43" customWidth="1"/>
    <col min="3326" max="3326" width="12.140625" style="43" customWidth="1"/>
    <col min="3327" max="3327" width="8.7109375" style="43" customWidth="1"/>
    <col min="3328" max="3328" width="12.140625" style="43" customWidth="1"/>
    <col min="3329" max="3329" width="8.7109375" style="43" customWidth="1"/>
    <col min="3330" max="3330" width="12.140625" style="43" customWidth="1"/>
    <col min="3331" max="3331" width="8.7109375" style="43" customWidth="1"/>
    <col min="3332" max="3332" width="12.140625" style="43" customWidth="1"/>
    <col min="3333" max="3333" width="8.7109375" style="43" customWidth="1"/>
    <col min="3334" max="3334" width="12.140625" style="43" customWidth="1"/>
    <col min="3335" max="3335" width="8.7109375" style="43" customWidth="1"/>
    <col min="3336" max="3336" width="12.140625" style="43" customWidth="1"/>
    <col min="3337" max="3337" width="8.7109375" style="43" customWidth="1"/>
    <col min="3338" max="3338" width="12.140625" style="43" customWidth="1"/>
    <col min="3339" max="3339" width="8.7109375" style="43" customWidth="1"/>
    <col min="3340" max="3340" width="12.140625" style="43" customWidth="1"/>
    <col min="3341" max="3341" width="8.7109375" style="43" customWidth="1"/>
    <col min="3342" max="3342" width="12.140625" style="43" customWidth="1"/>
    <col min="3343" max="3343" width="8.7109375" style="43" customWidth="1"/>
    <col min="3344" max="3344" width="11.28515625" style="43" customWidth="1"/>
    <col min="3345" max="3345" width="11.28515625" style="43" bestFit="1" customWidth="1"/>
    <col min="3346" max="3346" width="9.140625" style="43"/>
    <col min="3347" max="3347" width="10.28515625" style="43" bestFit="1" customWidth="1"/>
    <col min="3348" max="3348" width="13.140625" style="43" customWidth="1"/>
    <col min="3349" max="3576" width="9.140625" style="43"/>
    <col min="3577" max="3577" width="5.42578125" style="43" customWidth="1"/>
    <col min="3578" max="3578" width="56.140625" style="43" customWidth="1"/>
    <col min="3579" max="3579" width="8.7109375" style="43" customWidth="1"/>
    <col min="3580" max="3580" width="12.140625" style="43" customWidth="1"/>
    <col min="3581" max="3581" width="8.7109375" style="43" customWidth="1"/>
    <col min="3582" max="3582" width="12.140625" style="43" customWidth="1"/>
    <col min="3583" max="3583" width="8.7109375" style="43" customWidth="1"/>
    <col min="3584" max="3584" width="12.140625" style="43" customWidth="1"/>
    <col min="3585" max="3585" width="8.7109375" style="43" customWidth="1"/>
    <col min="3586" max="3586" width="12.140625" style="43" customWidth="1"/>
    <col min="3587" max="3587" width="8.7109375" style="43" customWidth="1"/>
    <col min="3588" max="3588" width="12.140625" style="43" customWidth="1"/>
    <col min="3589" max="3589" width="8.7109375" style="43" customWidth="1"/>
    <col min="3590" max="3590" width="12.140625" style="43" customWidth="1"/>
    <col min="3591" max="3591" width="8.7109375" style="43" customWidth="1"/>
    <col min="3592" max="3592" width="12.140625" style="43" customWidth="1"/>
    <col min="3593" max="3593" width="8.7109375" style="43" customWidth="1"/>
    <col min="3594" max="3594" width="12.140625" style="43" customWidth="1"/>
    <col min="3595" max="3595" width="8.7109375" style="43" customWidth="1"/>
    <col min="3596" max="3596" width="12.140625" style="43" customWidth="1"/>
    <col min="3597" max="3597" width="8.7109375" style="43" customWidth="1"/>
    <col min="3598" max="3598" width="12.140625" style="43" customWidth="1"/>
    <col min="3599" max="3599" width="8.7109375" style="43" customWidth="1"/>
    <col min="3600" max="3600" width="11.28515625" style="43" customWidth="1"/>
    <col min="3601" max="3601" width="11.28515625" style="43" bestFit="1" customWidth="1"/>
    <col min="3602" max="3602" width="9.140625" style="43"/>
    <col min="3603" max="3603" width="10.28515625" style="43" bestFit="1" customWidth="1"/>
    <col min="3604" max="3604" width="13.140625" style="43" customWidth="1"/>
    <col min="3605" max="3832" width="9.140625" style="43"/>
    <col min="3833" max="3833" width="5.42578125" style="43" customWidth="1"/>
    <col min="3834" max="3834" width="56.140625" style="43" customWidth="1"/>
    <col min="3835" max="3835" width="8.7109375" style="43" customWidth="1"/>
    <col min="3836" max="3836" width="12.140625" style="43" customWidth="1"/>
    <col min="3837" max="3837" width="8.7109375" style="43" customWidth="1"/>
    <col min="3838" max="3838" width="12.140625" style="43" customWidth="1"/>
    <col min="3839" max="3839" width="8.7109375" style="43" customWidth="1"/>
    <col min="3840" max="3840" width="12.140625" style="43" customWidth="1"/>
    <col min="3841" max="3841" width="8.7109375" style="43" customWidth="1"/>
    <col min="3842" max="3842" width="12.140625" style="43" customWidth="1"/>
    <col min="3843" max="3843" width="8.7109375" style="43" customWidth="1"/>
    <col min="3844" max="3844" width="12.140625" style="43" customWidth="1"/>
    <col min="3845" max="3845" width="8.7109375" style="43" customWidth="1"/>
    <col min="3846" max="3846" width="12.140625" style="43" customWidth="1"/>
    <col min="3847" max="3847" width="8.7109375" style="43" customWidth="1"/>
    <col min="3848" max="3848" width="12.140625" style="43" customWidth="1"/>
    <col min="3849" max="3849" width="8.7109375" style="43" customWidth="1"/>
    <col min="3850" max="3850" width="12.140625" style="43" customWidth="1"/>
    <col min="3851" max="3851" width="8.7109375" style="43" customWidth="1"/>
    <col min="3852" max="3852" width="12.140625" style="43" customWidth="1"/>
    <col min="3853" max="3853" width="8.7109375" style="43" customWidth="1"/>
    <col min="3854" max="3854" width="12.140625" style="43" customWidth="1"/>
    <col min="3855" max="3855" width="8.7109375" style="43" customWidth="1"/>
    <col min="3856" max="3856" width="11.28515625" style="43" customWidth="1"/>
    <col min="3857" max="3857" width="11.28515625" style="43" bestFit="1" customWidth="1"/>
    <col min="3858" max="3858" width="9.140625" style="43"/>
    <col min="3859" max="3859" width="10.28515625" style="43" bestFit="1" customWidth="1"/>
    <col min="3860" max="3860" width="13.140625" style="43" customWidth="1"/>
    <col min="3861" max="4088" width="9.140625" style="43"/>
    <col min="4089" max="4089" width="5.42578125" style="43" customWidth="1"/>
    <col min="4090" max="4090" width="56.140625" style="43" customWidth="1"/>
    <col min="4091" max="4091" width="8.7109375" style="43" customWidth="1"/>
    <col min="4092" max="4092" width="12.140625" style="43" customWidth="1"/>
    <col min="4093" max="4093" width="8.7109375" style="43" customWidth="1"/>
    <col min="4094" max="4094" width="12.140625" style="43" customWidth="1"/>
    <col min="4095" max="4095" width="8.7109375" style="43" customWidth="1"/>
    <col min="4096" max="4096" width="12.140625" style="43" customWidth="1"/>
    <col min="4097" max="4097" width="8.7109375" style="43" customWidth="1"/>
    <col min="4098" max="4098" width="12.140625" style="43" customWidth="1"/>
    <col min="4099" max="4099" width="8.7109375" style="43" customWidth="1"/>
    <col min="4100" max="4100" width="12.140625" style="43" customWidth="1"/>
    <col min="4101" max="4101" width="8.7109375" style="43" customWidth="1"/>
    <col min="4102" max="4102" width="12.140625" style="43" customWidth="1"/>
    <col min="4103" max="4103" width="8.7109375" style="43" customWidth="1"/>
    <col min="4104" max="4104" width="12.140625" style="43" customWidth="1"/>
    <col min="4105" max="4105" width="8.7109375" style="43" customWidth="1"/>
    <col min="4106" max="4106" width="12.140625" style="43" customWidth="1"/>
    <col min="4107" max="4107" width="8.7109375" style="43" customWidth="1"/>
    <col min="4108" max="4108" width="12.140625" style="43" customWidth="1"/>
    <col min="4109" max="4109" width="8.7109375" style="43" customWidth="1"/>
    <col min="4110" max="4110" width="12.140625" style="43" customWidth="1"/>
    <col min="4111" max="4111" width="8.7109375" style="43" customWidth="1"/>
    <col min="4112" max="4112" width="11.28515625" style="43" customWidth="1"/>
    <col min="4113" max="4113" width="11.28515625" style="43" bestFit="1" customWidth="1"/>
    <col min="4114" max="4114" width="9.140625" style="43"/>
    <col min="4115" max="4115" width="10.28515625" style="43" bestFit="1" customWidth="1"/>
    <col min="4116" max="4116" width="13.140625" style="43" customWidth="1"/>
    <col min="4117" max="4344" width="9.140625" style="43"/>
    <col min="4345" max="4345" width="5.42578125" style="43" customWidth="1"/>
    <col min="4346" max="4346" width="56.140625" style="43" customWidth="1"/>
    <col min="4347" max="4347" width="8.7109375" style="43" customWidth="1"/>
    <col min="4348" max="4348" width="12.140625" style="43" customWidth="1"/>
    <col min="4349" max="4349" width="8.7109375" style="43" customWidth="1"/>
    <col min="4350" max="4350" width="12.140625" style="43" customWidth="1"/>
    <col min="4351" max="4351" width="8.7109375" style="43" customWidth="1"/>
    <col min="4352" max="4352" width="12.140625" style="43" customWidth="1"/>
    <col min="4353" max="4353" width="8.7109375" style="43" customWidth="1"/>
    <col min="4354" max="4354" width="12.140625" style="43" customWidth="1"/>
    <col min="4355" max="4355" width="8.7109375" style="43" customWidth="1"/>
    <col min="4356" max="4356" width="12.140625" style="43" customWidth="1"/>
    <col min="4357" max="4357" width="8.7109375" style="43" customWidth="1"/>
    <col min="4358" max="4358" width="12.140625" style="43" customWidth="1"/>
    <col min="4359" max="4359" width="8.7109375" style="43" customWidth="1"/>
    <col min="4360" max="4360" width="12.140625" style="43" customWidth="1"/>
    <col min="4361" max="4361" width="8.7109375" style="43" customWidth="1"/>
    <col min="4362" max="4362" width="12.140625" style="43" customWidth="1"/>
    <col min="4363" max="4363" width="8.7109375" style="43" customWidth="1"/>
    <col min="4364" max="4364" width="12.140625" style="43" customWidth="1"/>
    <col min="4365" max="4365" width="8.7109375" style="43" customWidth="1"/>
    <col min="4366" max="4366" width="12.140625" style="43" customWidth="1"/>
    <col min="4367" max="4367" width="8.7109375" style="43" customWidth="1"/>
    <col min="4368" max="4368" width="11.28515625" style="43" customWidth="1"/>
    <col min="4369" max="4369" width="11.28515625" style="43" bestFit="1" customWidth="1"/>
    <col min="4370" max="4370" width="9.140625" style="43"/>
    <col min="4371" max="4371" width="10.28515625" style="43" bestFit="1" customWidth="1"/>
    <col min="4372" max="4372" width="13.140625" style="43" customWidth="1"/>
    <col min="4373" max="4600" width="9.140625" style="43"/>
    <col min="4601" max="4601" width="5.42578125" style="43" customWidth="1"/>
    <col min="4602" max="4602" width="56.140625" style="43" customWidth="1"/>
    <col min="4603" max="4603" width="8.7109375" style="43" customWidth="1"/>
    <col min="4604" max="4604" width="12.140625" style="43" customWidth="1"/>
    <col min="4605" max="4605" width="8.7109375" style="43" customWidth="1"/>
    <col min="4606" max="4606" width="12.140625" style="43" customWidth="1"/>
    <col min="4607" max="4607" width="8.7109375" style="43" customWidth="1"/>
    <col min="4608" max="4608" width="12.140625" style="43" customWidth="1"/>
    <col min="4609" max="4609" width="8.7109375" style="43" customWidth="1"/>
    <col min="4610" max="4610" width="12.140625" style="43" customWidth="1"/>
    <col min="4611" max="4611" width="8.7109375" style="43" customWidth="1"/>
    <col min="4612" max="4612" width="12.140625" style="43" customWidth="1"/>
    <col min="4613" max="4613" width="8.7109375" style="43" customWidth="1"/>
    <col min="4614" max="4614" width="12.140625" style="43" customWidth="1"/>
    <col min="4615" max="4615" width="8.7109375" style="43" customWidth="1"/>
    <col min="4616" max="4616" width="12.140625" style="43" customWidth="1"/>
    <col min="4617" max="4617" width="8.7109375" style="43" customWidth="1"/>
    <col min="4618" max="4618" width="12.140625" style="43" customWidth="1"/>
    <col min="4619" max="4619" width="8.7109375" style="43" customWidth="1"/>
    <col min="4620" max="4620" width="12.140625" style="43" customWidth="1"/>
    <col min="4621" max="4621" width="8.7109375" style="43" customWidth="1"/>
    <col min="4622" max="4622" width="12.140625" style="43" customWidth="1"/>
    <col min="4623" max="4623" width="8.7109375" style="43" customWidth="1"/>
    <col min="4624" max="4624" width="11.28515625" style="43" customWidth="1"/>
    <col min="4625" max="4625" width="11.28515625" style="43" bestFit="1" customWidth="1"/>
    <col min="4626" max="4626" width="9.140625" style="43"/>
    <col min="4627" max="4627" width="10.28515625" style="43" bestFit="1" customWidth="1"/>
    <col min="4628" max="4628" width="13.140625" style="43" customWidth="1"/>
    <col min="4629" max="4856" width="9.140625" style="43"/>
    <col min="4857" max="4857" width="5.42578125" style="43" customWidth="1"/>
    <col min="4858" max="4858" width="56.140625" style="43" customWidth="1"/>
    <col min="4859" max="4859" width="8.7109375" style="43" customWidth="1"/>
    <col min="4860" max="4860" width="12.140625" style="43" customWidth="1"/>
    <col min="4861" max="4861" width="8.7109375" style="43" customWidth="1"/>
    <col min="4862" max="4862" width="12.140625" style="43" customWidth="1"/>
    <col min="4863" max="4863" width="8.7109375" style="43" customWidth="1"/>
    <col min="4864" max="4864" width="12.140625" style="43" customWidth="1"/>
    <col min="4865" max="4865" width="8.7109375" style="43" customWidth="1"/>
    <col min="4866" max="4866" width="12.140625" style="43" customWidth="1"/>
    <col min="4867" max="4867" width="8.7109375" style="43" customWidth="1"/>
    <col min="4868" max="4868" width="12.140625" style="43" customWidth="1"/>
    <col min="4869" max="4869" width="8.7109375" style="43" customWidth="1"/>
    <col min="4870" max="4870" width="12.140625" style="43" customWidth="1"/>
    <col min="4871" max="4871" width="8.7109375" style="43" customWidth="1"/>
    <col min="4872" max="4872" width="12.140625" style="43" customWidth="1"/>
    <col min="4873" max="4873" width="8.7109375" style="43" customWidth="1"/>
    <col min="4874" max="4874" width="12.140625" style="43" customWidth="1"/>
    <col min="4875" max="4875" width="8.7109375" style="43" customWidth="1"/>
    <col min="4876" max="4876" width="12.140625" style="43" customWidth="1"/>
    <col min="4877" max="4877" width="8.7109375" style="43" customWidth="1"/>
    <col min="4878" max="4878" width="12.140625" style="43" customWidth="1"/>
    <col min="4879" max="4879" width="8.7109375" style="43" customWidth="1"/>
    <col min="4880" max="4880" width="11.28515625" style="43" customWidth="1"/>
    <col min="4881" max="4881" width="11.28515625" style="43" bestFit="1" customWidth="1"/>
    <col min="4882" max="4882" width="9.140625" style="43"/>
    <col min="4883" max="4883" width="10.28515625" style="43" bestFit="1" customWidth="1"/>
    <col min="4884" max="4884" width="13.140625" style="43" customWidth="1"/>
    <col min="4885" max="5112" width="9.140625" style="43"/>
    <col min="5113" max="5113" width="5.42578125" style="43" customWidth="1"/>
    <col min="5114" max="5114" width="56.140625" style="43" customWidth="1"/>
    <col min="5115" max="5115" width="8.7109375" style="43" customWidth="1"/>
    <col min="5116" max="5116" width="12.140625" style="43" customWidth="1"/>
    <col min="5117" max="5117" width="8.7109375" style="43" customWidth="1"/>
    <col min="5118" max="5118" width="12.140625" style="43" customWidth="1"/>
    <col min="5119" max="5119" width="8.7109375" style="43" customWidth="1"/>
    <col min="5120" max="5120" width="12.140625" style="43" customWidth="1"/>
    <col min="5121" max="5121" width="8.7109375" style="43" customWidth="1"/>
    <col min="5122" max="5122" width="12.140625" style="43" customWidth="1"/>
    <col min="5123" max="5123" width="8.7109375" style="43" customWidth="1"/>
    <col min="5124" max="5124" width="12.140625" style="43" customWidth="1"/>
    <col min="5125" max="5125" width="8.7109375" style="43" customWidth="1"/>
    <col min="5126" max="5126" width="12.140625" style="43" customWidth="1"/>
    <col min="5127" max="5127" width="8.7109375" style="43" customWidth="1"/>
    <col min="5128" max="5128" width="12.140625" style="43" customWidth="1"/>
    <col min="5129" max="5129" width="8.7109375" style="43" customWidth="1"/>
    <col min="5130" max="5130" width="12.140625" style="43" customWidth="1"/>
    <col min="5131" max="5131" width="8.7109375" style="43" customWidth="1"/>
    <col min="5132" max="5132" width="12.140625" style="43" customWidth="1"/>
    <col min="5133" max="5133" width="8.7109375" style="43" customWidth="1"/>
    <col min="5134" max="5134" width="12.140625" style="43" customWidth="1"/>
    <col min="5135" max="5135" width="8.7109375" style="43" customWidth="1"/>
    <col min="5136" max="5136" width="11.28515625" style="43" customWidth="1"/>
    <col min="5137" max="5137" width="11.28515625" style="43" bestFit="1" customWidth="1"/>
    <col min="5138" max="5138" width="9.140625" style="43"/>
    <col min="5139" max="5139" width="10.28515625" style="43" bestFit="1" customWidth="1"/>
    <col min="5140" max="5140" width="13.140625" style="43" customWidth="1"/>
    <col min="5141" max="5368" width="9.140625" style="43"/>
    <col min="5369" max="5369" width="5.42578125" style="43" customWidth="1"/>
    <col min="5370" max="5370" width="56.140625" style="43" customWidth="1"/>
    <col min="5371" max="5371" width="8.7109375" style="43" customWidth="1"/>
    <col min="5372" max="5372" width="12.140625" style="43" customWidth="1"/>
    <col min="5373" max="5373" width="8.7109375" style="43" customWidth="1"/>
    <col min="5374" max="5374" width="12.140625" style="43" customWidth="1"/>
    <col min="5375" max="5375" width="8.7109375" style="43" customWidth="1"/>
    <col min="5376" max="5376" width="12.140625" style="43" customWidth="1"/>
    <col min="5377" max="5377" width="8.7109375" style="43" customWidth="1"/>
    <col min="5378" max="5378" width="12.140625" style="43" customWidth="1"/>
    <col min="5379" max="5379" width="8.7109375" style="43" customWidth="1"/>
    <col min="5380" max="5380" width="12.140625" style="43" customWidth="1"/>
    <col min="5381" max="5381" width="8.7109375" style="43" customWidth="1"/>
    <col min="5382" max="5382" width="12.140625" style="43" customWidth="1"/>
    <col min="5383" max="5383" width="8.7109375" style="43" customWidth="1"/>
    <col min="5384" max="5384" width="12.140625" style="43" customWidth="1"/>
    <col min="5385" max="5385" width="8.7109375" style="43" customWidth="1"/>
    <col min="5386" max="5386" width="12.140625" style="43" customWidth="1"/>
    <col min="5387" max="5387" width="8.7109375" style="43" customWidth="1"/>
    <col min="5388" max="5388" width="12.140625" style="43" customWidth="1"/>
    <col min="5389" max="5389" width="8.7109375" style="43" customWidth="1"/>
    <col min="5390" max="5390" width="12.140625" style="43" customWidth="1"/>
    <col min="5391" max="5391" width="8.7109375" style="43" customWidth="1"/>
    <col min="5392" max="5392" width="11.28515625" style="43" customWidth="1"/>
    <col min="5393" max="5393" width="11.28515625" style="43" bestFit="1" customWidth="1"/>
    <col min="5394" max="5394" width="9.140625" style="43"/>
    <col min="5395" max="5395" width="10.28515625" style="43" bestFit="1" customWidth="1"/>
    <col min="5396" max="5396" width="13.140625" style="43" customWidth="1"/>
    <col min="5397" max="5624" width="9.140625" style="43"/>
    <col min="5625" max="5625" width="5.42578125" style="43" customWidth="1"/>
    <col min="5626" max="5626" width="56.140625" style="43" customWidth="1"/>
    <col min="5627" max="5627" width="8.7109375" style="43" customWidth="1"/>
    <col min="5628" max="5628" width="12.140625" style="43" customWidth="1"/>
    <col min="5629" max="5629" width="8.7109375" style="43" customWidth="1"/>
    <col min="5630" max="5630" width="12.140625" style="43" customWidth="1"/>
    <col min="5631" max="5631" width="8.7109375" style="43" customWidth="1"/>
    <col min="5632" max="5632" width="12.140625" style="43" customWidth="1"/>
    <col min="5633" max="5633" width="8.7109375" style="43" customWidth="1"/>
    <col min="5634" max="5634" width="12.140625" style="43" customWidth="1"/>
    <col min="5635" max="5635" width="8.7109375" style="43" customWidth="1"/>
    <col min="5636" max="5636" width="12.140625" style="43" customWidth="1"/>
    <col min="5637" max="5637" width="8.7109375" style="43" customWidth="1"/>
    <col min="5638" max="5638" width="12.140625" style="43" customWidth="1"/>
    <col min="5639" max="5639" width="8.7109375" style="43" customWidth="1"/>
    <col min="5640" max="5640" width="12.140625" style="43" customWidth="1"/>
    <col min="5641" max="5641" width="8.7109375" style="43" customWidth="1"/>
    <col min="5642" max="5642" width="12.140625" style="43" customWidth="1"/>
    <col min="5643" max="5643" width="8.7109375" style="43" customWidth="1"/>
    <col min="5644" max="5644" width="12.140625" style="43" customWidth="1"/>
    <col min="5645" max="5645" width="8.7109375" style="43" customWidth="1"/>
    <col min="5646" max="5646" width="12.140625" style="43" customWidth="1"/>
    <col min="5647" max="5647" width="8.7109375" style="43" customWidth="1"/>
    <col min="5648" max="5648" width="11.28515625" style="43" customWidth="1"/>
    <col min="5649" max="5649" width="11.28515625" style="43" bestFit="1" customWidth="1"/>
    <col min="5650" max="5650" width="9.140625" style="43"/>
    <col min="5651" max="5651" width="10.28515625" style="43" bestFit="1" customWidth="1"/>
    <col min="5652" max="5652" width="13.140625" style="43" customWidth="1"/>
    <col min="5653" max="5880" width="9.140625" style="43"/>
    <col min="5881" max="5881" width="5.42578125" style="43" customWidth="1"/>
    <col min="5882" max="5882" width="56.140625" style="43" customWidth="1"/>
    <col min="5883" max="5883" width="8.7109375" style="43" customWidth="1"/>
    <col min="5884" max="5884" width="12.140625" style="43" customWidth="1"/>
    <col min="5885" max="5885" width="8.7109375" style="43" customWidth="1"/>
    <col min="5886" max="5886" width="12.140625" style="43" customWidth="1"/>
    <col min="5887" max="5887" width="8.7109375" style="43" customWidth="1"/>
    <col min="5888" max="5888" width="12.140625" style="43" customWidth="1"/>
    <col min="5889" max="5889" width="8.7109375" style="43" customWidth="1"/>
    <col min="5890" max="5890" width="12.140625" style="43" customWidth="1"/>
    <col min="5891" max="5891" width="8.7109375" style="43" customWidth="1"/>
    <col min="5892" max="5892" width="12.140625" style="43" customWidth="1"/>
    <col min="5893" max="5893" width="8.7109375" style="43" customWidth="1"/>
    <col min="5894" max="5894" width="12.140625" style="43" customWidth="1"/>
    <col min="5895" max="5895" width="8.7109375" style="43" customWidth="1"/>
    <col min="5896" max="5896" width="12.140625" style="43" customWidth="1"/>
    <col min="5897" max="5897" width="8.7109375" style="43" customWidth="1"/>
    <col min="5898" max="5898" width="12.140625" style="43" customWidth="1"/>
    <col min="5899" max="5899" width="8.7109375" style="43" customWidth="1"/>
    <col min="5900" max="5900" width="12.140625" style="43" customWidth="1"/>
    <col min="5901" max="5901" width="8.7109375" style="43" customWidth="1"/>
    <col min="5902" max="5902" width="12.140625" style="43" customWidth="1"/>
    <col min="5903" max="5903" width="8.7109375" style="43" customWidth="1"/>
    <col min="5904" max="5904" width="11.28515625" style="43" customWidth="1"/>
    <col min="5905" max="5905" width="11.28515625" style="43" bestFit="1" customWidth="1"/>
    <col min="5906" max="5906" width="9.140625" style="43"/>
    <col min="5907" max="5907" width="10.28515625" style="43" bestFit="1" customWidth="1"/>
    <col min="5908" max="5908" width="13.140625" style="43" customWidth="1"/>
    <col min="5909" max="6136" width="9.140625" style="43"/>
    <col min="6137" max="6137" width="5.42578125" style="43" customWidth="1"/>
    <col min="6138" max="6138" width="56.140625" style="43" customWidth="1"/>
    <col min="6139" max="6139" width="8.7109375" style="43" customWidth="1"/>
    <col min="6140" max="6140" width="12.140625" style="43" customWidth="1"/>
    <col min="6141" max="6141" width="8.7109375" style="43" customWidth="1"/>
    <col min="6142" max="6142" width="12.140625" style="43" customWidth="1"/>
    <col min="6143" max="6143" width="8.7109375" style="43" customWidth="1"/>
    <col min="6144" max="6144" width="12.140625" style="43" customWidth="1"/>
    <col min="6145" max="6145" width="8.7109375" style="43" customWidth="1"/>
    <col min="6146" max="6146" width="12.140625" style="43" customWidth="1"/>
    <col min="6147" max="6147" width="8.7109375" style="43" customWidth="1"/>
    <col min="6148" max="6148" width="12.140625" style="43" customWidth="1"/>
    <col min="6149" max="6149" width="8.7109375" style="43" customWidth="1"/>
    <col min="6150" max="6150" width="12.140625" style="43" customWidth="1"/>
    <col min="6151" max="6151" width="8.7109375" style="43" customWidth="1"/>
    <col min="6152" max="6152" width="12.140625" style="43" customWidth="1"/>
    <col min="6153" max="6153" width="8.7109375" style="43" customWidth="1"/>
    <col min="6154" max="6154" width="12.140625" style="43" customWidth="1"/>
    <col min="6155" max="6155" width="8.7109375" style="43" customWidth="1"/>
    <col min="6156" max="6156" width="12.140625" style="43" customWidth="1"/>
    <col min="6157" max="6157" width="8.7109375" style="43" customWidth="1"/>
    <col min="6158" max="6158" width="12.140625" style="43" customWidth="1"/>
    <col min="6159" max="6159" width="8.7109375" style="43" customWidth="1"/>
    <col min="6160" max="6160" width="11.28515625" style="43" customWidth="1"/>
    <col min="6161" max="6161" width="11.28515625" style="43" bestFit="1" customWidth="1"/>
    <col min="6162" max="6162" width="9.140625" style="43"/>
    <col min="6163" max="6163" width="10.28515625" style="43" bestFit="1" customWidth="1"/>
    <col min="6164" max="6164" width="13.140625" style="43" customWidth="1"/>
    <col min="6165" max="6392" width="9.140625" style="43"/>
    <col min="6393" max="6393" width="5.42578125" style="43" customWidth="1"/>
    <col min="6394" max="6394" width="56.140625" style="43" customWidth="1"/>
    <col min="6395" max="6395" width="8.7109375" style="43" customWidth="1"/>
    <col min="6396" max="6396" width="12.140625" style="43" customWidth="1"/>
    <col min="6397" max="6397" width="8.7109375" style="43" customWidth="1"/>
    <col min="6398" max="6398" width="12.140625" style="43" customWidth="1"/>
    <col min="6399" max="6399" width="8.7109375" style="43" customWidth="1"/>
    <col min="6400" max="6400" width="12.140625" style="43" customWidth="1"/>
    <col min="6401" max="6401" width="8.7109375" style="43" customWidth="1"/>
    <col min="6402" max="6402" width="12.140625" style="43" customWidth="1"/>
    <col min="6403" max="6403" width="8.7109375" style="43" customWidth="1"/>
    <col min="6404" max="6404" width="12.140625" style="43" customWidth="1"/>
    <col min="6405" max="6405" width="8.7109375" style="43" customWidth="1"/>
    <col min="6406" max="6406" width="12.140625" style="43" customWidth="1"/>
    <col min="6407" max="6407" width="8.7109375" style="43" customWidth="1"/>
    <col min="6408" max="6408" width="12.140625" style="43" customWidth="1"/>
    <col min="6409" max="6409" width="8.7109375" style="43" customWidth="1"/>
    <col min="6410" max="6410" width="12.140625" style="43" customWidth="1"/>
    <col min="6411" max="6411" width="8.7109375" style="43" customWidth="1"/>
    <col min="6412" max="6412" width="12.140625" style="43" customWidth="1"/>
    <col min="6413" max="6413" width="8.7109375" style="43" customWidth="1"/>
    <col min="6414" max="6414" width="12.140625" style="43" customWidth="1"/>
    <col min="6415" max="6415" width="8.7109375" style="43" customWidth="1"/>
    <col min="6416" max="6416" width="11.28515625" style="43" customWidth="1"/>
    <col min="6417" max="6417" width="11.28515625" style="43" bestFit="1" customWidth="1"/>
    <col min="6418" max="6418" width="9.140625" style="43"/>
    <col min="6419" max="6419" width="10.28515625" style="43" bestFit="1" customWidth="1"/>
    <col min="6420" max="6420" width="13.140625" style="43" customWidth="1"/>
    <col min="6421" max="6648" width="9.140625" style="43"/>
    <col min="6649" max="6649" width="5.42578125" style="43" customWidth="1"/>
    <col min="6650" max="6650" width="56.140625" style="43" customWidth="1"/>
    <col min="6651" max="6651" width="8.7109375" style="43" customWidth="1"/>
    <col min="6652" max="6652" width="12.140625" style="43" customWidth="1"/>
    <col min="6653" max="6653" width="8.7109375" style="43" customWidth="1"/>
    <col min="6654" max="6654" width="12.140625" style="43" customWidth="1"/>
    <col min="6655" max="6655" width="8.7109375" style="43" customWidth="1"/>
    <col min="6656" max="6656" width="12.140625" style="43" customWidth="1"/>
    <col min="6657" max="6657" width="8.7109375" style="43" customWidth="1"/>
    <col min="6658" max="6658" width="12.140625" style="43" customWidth="1"/>
    <col min="6659" max="6659" width="8.7109375" style="43" customWidth="1"/>
    <col min="6660" max="6660" width="12.140625" style="43" customWidth="1"/>
    <col min="6661" max="6661" width="8.7109375" style="43" customWidth="1"/>
    <col min="6662" max="6662" width="12.140625" style="43" customWidth="1"/>
    <col min="6663" max="6663" width="8.7109375" style="43" customWidth="1"/>
    <col min="6664" max="6664" width="12.140625" style="43" customWidth="1"/>
    <col min="6665" max="6665" width="8.7109375" style="43" customWidth="1"/>
    <col min="6666" max="6666" width="12.140625" style="43" customWidth="1"/>
    <col min="6667" max="6667" width="8.7109375" style="43" customWidth="1"/>
    <col min="6668" max="6668" width="12.140625" style="43" customWidth="1"/>
    <col min="6669" max="6669" width="8.7109375" style="43" customWidth="1"/>
    <col min="6670" max="6670" width="12.140625" style="43" customWidth="1"/>
    <col min="6671" max="6671" width="8.7109375" style="43" customWidth="1"/>
    <col min="6672" max="6672" width="11.28515625" style="43" customWidth="1"/>
    <col min="6673" max="6673" width="11.28515625" style="43" bestFit="1" customWidth="1"/>
    <col min="6674" max="6674" width="9.140625" style="43"/>
    <col min="6675" max="6675" width="10.28515625" style="43" bestFit="1" customWidth="1"/>
    <col min="6676" max="6676" width="13.140625" style="43" customWidth="1"/>
    <col min="6677" max="6904" width="9.140625" style="43"/>
    <col min="6905" max="6905" width="5.42578125" style="43" customWidth="1"/>
    <col min="6906" max="6906" width="56.140625" style="43" customWidth="1"/>
    <col min="6907" max="6907" width="8.7109375" style="43" customWidth="1"/>
    <col min="6908" max="6908" width="12.140625" style="43" customWidth="1"/>
    <col min="6909" max="6909" width="8.7109375" style="43" customWidth="1"/>
    <col min="6910" max="6910" width="12.140625" style="43" customWidth="1"/>
    <col min="6911" max="6911" width="8.7109375" style="43" customWidth="1"/>
    <col min="6912" max="6912" width="12.140625" style="43" customWidth="1"/>
    <col min="6913" max="6913" width="8.7109375" style="43" customWidth="1"/>
    <col min="6914" max="6914" width="12.140625" style="43" customWidth="1"/>
    <col min="6915" max="6915" width="8.7109375" style="43" customWidth="1"/>
    <col min="6916" max="6916" width="12.140625" style="43" customWidth="1"/>
    <col min="6917" max="6917" width="8.7109375" style="43" customWidth="1"/>
    <col min="6918" max="6918" width="12.140625" style="43" customWidth="1"/>
    <col min="6919" max="6919" width="8.7109375" style="43" customWidth="1"/>
    <col min="6920" max="6920" width="12.140625" style="43" customWidth="1"/>
    <col min="6921" max="6921" width="8.7109375" style="43" customWidth="1"/>
    <col min="6922" max="6922" width="12.140625" style="43" customWidth="1"/>
    <col min="6923" max="6923" width="8.7109375" style="43" customWidth="1"/>
    <col min="6924" max="6924" width="12.140625" style="43" customWidth="1"/>
    <col min="6925" max="6925" width="8.7109375" style="43" customWidth="1"/>
    <col min="6926" max="6926" width="12.140625" style="43" customWidth="1"/>
    <col min="6927" max="6927" width="8.7109375" style="43" customWidth="1"/>
    <col min="6928" max="6928" width="11.28515625" style="43" customWidth="1"/>
    <col min="6929" max="6929" width="11.28515625" style="43" bestFit="1" customWidth="1"/>
    <col min="6930" max="6930" width="9.140625" style="43"/>
    <col min="6931" max="6931" width="10.28515625" style="43" bestFit="1" customWidth="1"/>
    <col min="6932" max="6932" width="13.140625" style="43" customWidth="1"/>
    <col min="6933" max="7160" width="9.140625" style="43"/>
    <col min="7161" max="7161" width="5.42578125" style="43" customWidth="1"/>
    <col min="7162" max="7162" width="56.140625" style="43" customWidth="1"/>
    <col min="7163" max="7163" width="8.7109375" style="43" customWidth="1"/>
    <col min="7164" max="7164" width="12.140625" style="43" customWidth="1"/>
    <col min="7165" max="7165" width="8.7109375" style="43" customWidth="1"/>
    <col min="7166" max="7166" width="12.140625" style="43" customWidth="1"/>
    <col min="7167" max="7167" width="8.7109375" style="43" customWidth="1"/>
    <col min="7168" max="7168" width="12.140625" style="43" customWidth="1"/>
    <col min="7169" max="7169" width="8.7109375" style="43" customWidth="1"/>
    <col min="7170" max="7170" width="12.140625" style="43" customWidth="1"/>
    <col min="7171" max="7171" width="8.7109375" style="43" customWidth="1"/>
    <col min="7172" max="7172" width="12.140625" style="43" customWidth="1"/>
    <col min="7173" max="7173" width="8.7109375" style="43" customWidth="1"/>
    <col min="7174" max="7174" width="12.140625" style="43" customWidth="1"/>
    <col min="7175" max="7175" width="8.7109375" style="43" customWidth="1"/>
    <col min="7176" max="7176" width="12.140625" style="43" customWidth="1"/>
    <col min="7177" max="7177" width="8.7109375" style="43" customWidth="1"/>
    <col min="7178" max="7178" width="12.140625" style="43" customWidth="1"/>
    <col min="7179" max="7179" width="8.7109375" style="43" customWidth="1"/>
    <col min="7180" max="7180" width="12.140625" style="43" customWidth="1"/>
    <col min="7181" max="7181" width="8.7109375" style="43" customWidth="1"/>
    <col min="7182" max="7182" width="12.140625" style="43" customWidth="1"/>
    <col min="7183" max="7183" width="8.7109375" style="43" customWidth="1"/>
    <col min="7184" max="7184" width="11.28515625" style="43" customWidth="1"/>
    <col min="7185" max="7185" width="11.28515625" style="43" bestFit="1" customWidth="1"/>
    <col min="7186" max="7186" width="9.140625" style="43"/>
    <col min="7187" max="7187" width="10.28515625" style="43" bestFit="1" customWidth="1"/>
    <col min="7188" max="7188" width="13.140625" style="43" customWidth="1"/>
    <col min="7189" max="7416" width="9.140625" style="43"/>
    <col min="7417" max="7417" width="5.42578125" style="43" customWidth="1"/>
    <col min="7418" max="7418" width="56.140625" style="43" customWidth="1"/>
    <col min="7419" max="7419" width="8.7109375" style="43" customWidth="1"/>
    <col min="7420" max="7420" width="12.140625" style="43" customWidth="1"/>
    <col min="7421" max="7421" width="8.7109375" style="43" customWidth="1"/>
    <col min="7422" max="7422" width="12.140625" style="43" customWidth="1"/>
    <col min="7423" max="7423" width="8.7109375" style="43" customWidth="1"/>
    <col min="7424" max="7424" width="12.140625" style="43" customWidth="1"/>
    <col min="7425" max="7425" width="8.7109375" style="43" customWidth="1"/>
    <col min="7426" max="7426" width="12.140625" style="43" customWidth="1"/>
    <col min="7427" max="7427" width="8.7109375" style="43" customWidth="1"/>
    <col min="7428" max="7428" width="12.140625" style="43" customWidth="1"/>
    <col min="7429" max="7429" width="8.7109375" style="43" customWidth="1"/>
    <col min="7430" max="7430" width="12.140625" style="43" customWidth="1"/>
    <col min="7431" max="7431" width="8.7109375" style="43" customWidth="1"/>
    <col min="7432" max="7432" width="12.140625" style="43" customWidth="1"/>
    <col min="7433" max="7433" width="8.7109375" style="43" customWidth="1"/>
    <col min="7434" max="7434" width="12.140625" style="43" customWidth="1"/>
    <col min="7435" max="7435" width="8.7109375" style="43" customWidth="1"/>
    <col min="7436" max="7436" width="12.140625" style="43" customWidth="1"/>
    <col min="7437" max="7437" width="8.7109375" style="43" customWidth="1"/>
    <col min="7438" max="7438" width="12.140625" style="43" customWidth="1"/>
    <col min="7439" max="7439" width="8.7109375" style="43" customWidth="1"/>
    <col min="7440" max="7440" width="11.28515625" style="43" customWidth="1"/>
    <col min="7441" max="7441" width="11.28515625" style="43" bestFit="1" customWidth="1"/>
    <col min="7442" max="7442" width="9.140625" style="43"/>
    <col min="7443" max="7443" width="10.28515625" style="43" bestFit="1" customWidth="1"/>
    <col min="7444" max="7444" width="13.140625" style="43" customWidth="1"/>
    <col min="7445" max="7672" width="9.140625" style="43"/>
    <col min="7673" max="7673" width="5.42578125" style="43" customWidth="1"/>
    <col min="7674" max="7674" width="56.140625" style="43" customWidth="1"/>
    <col min="7675" max="7675" width="8.7109375" style="43" customWidth="1"/>
    <col min="7676" max="7676" width="12.140625" style="43" customWidth="1"/>
    <col min="7677" max="7677" width="8.7109375" style="43" customWidth="1"/>
    <col min="7678" max="7678" width="12.140625" style="43" customWidth="1"/>
    <col min="7679" max="7679" width="8.7109375" style="43" customWidth="1"/>
    <col min="7680" max="7680" width="12.140625" style="43" customWidth="1"/>
    <col min="7681" max="7681" width="8.7109375" style="43" customWidth="1"/>
    <col min="7682" max="7682" width="12.140625" style="43" customWidth="1"/>
    <col min="7683" max="7683" width="8.7109375" style="43" customWidth="1"/>
    <col min="7684" max="7684" width="12.140625" style="43" customWidth="1"/>
    <col min="7685" max="7685" width="8.7109375" style="43" customWidth="1"/>
    <col min="7686" max="7686" width="12.140625" style="43" customWidth="1"/>
    <col min="7687" max="7687" width="8.7109375" style="43" customWidth="1"/>
    <col min="7688" max="7688" width="12.140625" style="43" customWidth="1"/>
    <col min="7689" max="7689" width="8.7109375" style="43" customWidth="1"/>
    <col min="7690" max="7690" width="12.140625" style="43" customWidth="1"/>
    <col min="7691" max="7691" width="8.7109375" style="43" customWidth="1"/>
    <col min="7692" max="7692" width="12.140625" style="43" customWidth="1"/>
    <col min="7693" max="7693" width="8.7109375" style="43" customWidth="1"/>
    <col min="7694" max="7694" width="12.140625" style="43" customWidth="1"/>
    <col min="7695" max="7695" width="8.7109375" style="43" customWidth="1"/>
    <col min="7696" max="7696" width="11.28515625" style="43" customWidth="1"/>
    <col min="7697" max="7697" width="11.28515625" style="43" bestFit="1" customWidth="1"/>
    <col min="7698" max="7698" width="9.140625" style="43"/>
    <col min="7699" max="7699" width="10.28515625" style="43" bestFit="1" customWidth="1"/>
    <col min="7700" max="7700" width="13.140625" style="43" customWidth="1"/>
    <col min="7701" max="7928" width="9.140625" style="43"/>
    <col min="7929" max="7929" width="5.42578125" style="43" customWidth="1"/>
    <col min="7930" max="7930" width="56.140625" style="43" customWidth="1"/>
    <col min="7931" max="7931" width="8.7109375" style="43" customWidth="1"/>
    <col min="7932" max="7932" width="12.140625" style="43" customWidth="1"/>
    <col min="7933" max="7933" width="8.7109375" style="43" customWidth="1"/>
    <col min="7934" max="7934" width="12.140625" style="43" customWidth="1"/>
    <col min="7935" max="7935" width="8.7109375" style="43" customWidth="1"/>
    <col min="7936" max="7936" width="12.140625" style="43" customWidth="1"/>
    <col min="7937" max="7937" width="8.7109375" style="43" customWidth="1"/>
    <col min="7938" max="7938" width="12.140625" style="43" customWidth="1"/>
    <col min="7939" max="7939" width="8.7109375" style="43" customWidth="1"/>
    <col min="7940" max="7940" width="12.140625" style="43" customWidth="1"/>
    <col min="7941" max="7941" width="8.7109375" style="43" customWidth="1"/>
    <col min="7942" max="7942" width="12.140625" style="43" customWidth="1"/>
    <col min="7943" max="7943" width="8.7109375" style="43" customWidth="1"/>
    <col min="7944" max="7944" width="12.140625" style="43" customWidth="1"/>
    <col min="7945" max="7945" width="8.7109375" style="43" customWidth="1"/>
    <col min="7946" max="7946" width="12.140625" style="43" customWidth="1"/>
    <col min="7947" max="7947" width="8.7109375" style="43" customWidth="1"/>
    <col min="7948" max="7948" width="12.140625" style="43" customWidth="1"/>
    <col min="7949" max="7949" width="8.7109375" style="43" customWidth="1"/>
    <col min="7950" max="7950" width="12.140625" style="43" customWidth="1"/>
    <col min="7951" max="7951" width="8.7109375" style="43" customWidth="1"/>
    <col min="7952" max="7952" width="11.28515625" style="43" customWidth="1"/>
    <col min="7953" max="7953" width="11.28515625" style="43" bestFit="1" customWidth="1"/>
    <col min="7954" max="7954" width="9.140625" style="43"/>
    <col min="7955" max="7955" width="10.28515625" style="43" bestFit="1" customWidth="1"/>
    <col min="7956" max="7956" width="13.140625" style="43" customWidth="1"/>
    <col min="7957" max="8184" width="9.140625" style="43"/>
    <col min="8185" max="8185" width="5.42578125" style="43" customWidth="1"/>
    <col min="8186" max="8186" width="56.140625" style="43" customWidth="1"/>
    <col min="8187" max="8187" width="8.7109375" style="43" customWidth="1"/>
    <col min="8188" max="8188" width="12.140625" style="43" customWidth="1"/>
    <col min="8189" max="8189" width="8.7109375" style="43" customWidth="1"/>
    <col min="8190" max="8190" width="12.140625" style="43" customWidth="1"/>
    <col min="8191" max="8191" width="8.7109375" style="43" customWidth="1"/>
    <col min="8192" max="8192" width="12.140625" style="43" customWidth="1"/>
    <col min="8193" max="8193" width="8.7109375" style="43" customWidth="1"/>
    <col min="8194" max="8194" width="12.140625" style="43" customWidth="1"/>
    <col min="8195" max="8195" width="8.7109375" style="43" customWidth="1"/>
    <col min="8196" max="8196" width="12.140625" style="43" customWidth="1"/>
    <col min="8197" max="8197" width="8.7109375" style="43" customWidth="1"/>
    <col min="8198" max="8198" width="12.140625" style="43" customWidth="1"/>
    <col min="8199" max="8199" width="8.7109375" style="43" customWidth="1"/>
    <col min="8200" max="8200" width="12.140625" style="43" customWidth="1"/>
    <col min="8201" max="8201" width="8.7109375" style="43" customWidth="1"/>
    <col min="8202" max="8202" width="12.140625" style="43" customWidth="1"/>
    <col min="8203" max="8203" width="8.7109375" style="43" customWidth="1"/>
    <col min="8204" max="8204" width="12.140625" style="43" customWidth="1"/>
    <col min="8205" max="8205" width="8.7109375" style="43" customWidth="1"/>
    <col min="8206" max="8206" width="12.140625" style="43" customWidth="1"/>
    <col min="8207" max="8207" width="8.7109375" style="43" customWidth="1"/>
    <col min="8208" max="8208" width="11.28515625" style="43" customWidth="1"/>
    <col min="8209" max="8209" width="11.28515625" style="43" bestFit="1" customWidth="1"/>
    <col min="8210" max="8210" width="9.140625" style="43"/>
    <col min="8211" max="8211" width="10.28515625" style="43" bestFit="1" customWidth="1"/>
    <col min="8212" max="8212" width="13.140625" style="43" customWidth="1"/>
    <col min="8213" max="8440" width="9.140625" style="43"/>
    <col min="8441" max="8441" width="5.42578125" style="43" customWidth="1"/>
    <col min="8442" max="8442" width="56.140625" style="43" customWidth="1"/>
    <col min="8443" max="8443" width="8.7109375" style="43" customWidth="1"/>
    <col min="8444" max="8444" width="12.140625" style="43" customWidth="1"/>
    <col min="8445" max="8445" width="8.7109375" style="43" customWidth="1"/>
    <col min="8446" max="8446" width="12.140625" style="43" customWidth="1"/>
    <col min="8447" max="8447" width="8.7109375" style="43" customWidth="1"/>
    <col min="8448" max="8448" width="12.140625" style="43" customWidth="1"/>
    <col min="8449" max="8449" width="8.7109375" style="43" customWidth="1"/>
    <col min="8450" max="8450" width="12.140625" style="43" customWidth="1"/>
    <col min="8451" max="8451" width="8.7109375" style="43" customWidth="1"/>
    <col min="8452" max="8452" width="12.140625" style="43" customWidth="1"/>
    <col min="8453" max="8453" width="8.7109375" style="43" customWidth="1"/>
    <col min="8454" max="8454" width="12.140625" style="43" customWidth="1"/>
    <col min="8455" max="8455" width="8.7109375" style="43" customWidth="1"/>
    <col min="8456" max="8456" width="12.140625" style="43" customWidth="1"/>
    <col min="8457" max="8457" width="8.7109375" style="43" customWidth="1"/>
    <col min="8458" max="8458" width="12.140625" style="43" customWidth="1"/>
    <col min="8459" max="8459" width="8.7109375" style="43" customWidth="1"/>
    <col min="8460" max="8460" width="12.140625" style="43" customWidth="1"/>
    <col min="8461" max="8461" width="8.7109375" style="43" customWidth="1"/>
    <col min="8462" max="8462" width="12.140625" style="43" customWidth="1"/>
    <col min="8463" max="8463" width="8.7109375" style="43" customWidth="1"/>
    <col min="8464" max="8464" width="11.28515625" style="43" customWidth="1"/>
    <col min="8465" max="8465" width="11.28515625" style="43" bestFit="1" customWidth="1"/>
    <col min="8466" max="8466" width="9.140625" style="43"/>
    <col min="8467" max="8467" width="10.28515625" style="43" bestFit="1" customWidth="1"/>
    <col min="8468" max="8468" width="13.140625" style="43" customWidth="1"/>
    <col min="8469" max="8696" width="9.140625" style="43"/>
    <col min="8697" max="8697" width="5.42578125" style="43" customWidth="1"/>
    <col min="8698" max="8698" width="56.140625" style="43" customWidth="1"/>
    <col min="8699" max="8699" width="8.7109375" style="43" customWidth="1"/>
    <col min="8700" max="8700" width="12.140625" style="43" customWidth="1"/>
    <col min="8701" max="8701" width="8.7109375" style="43" customWidth="1"/>
    <col min="8702" max="8702" width="12.140625" style="43" customWidth="1"/>
    <col min="8703" max="8703" width="8.7109375" style="43" customWidth="1"/>
    <col min="8704" max="8704" width="12.140625" style="43" customWidth="1"/>
    <col min="8705" max="8705" width="8.7109375" style="43" customWidth="1"/>
    <col min="8706" max="8706" width="12.140625" style="43" customWidth="1"/>
    <col min="8707" max="8707" width="8.7109375" style="43" customWidth="1"/>
    <col min="8708" max="8708" width="12.140625" style="43" customWidth="1"/>
    <col min="8709" max="8709" width="8.7109375" style="43" customWidth="1"/>
    <col min="8710" max="8710" width="12.140625" style="43" customWidth="1"/>
    <col min="8711" max="8711" width="8.7109375" style="43" customWidth="1"/>
    <col min="8712" max="8712" width="12.140625" style="43" customWidth="1"/>
    <col min="8713" max="8713" width="8.7109375" style="43" customWidth="1"/>
    <col min="8714" max="8714" width="12.140625" style="43" customWidth="1"/>
    <col min="8715" max="8715" width="8.7109375" style="43" customWidth="1"/>
    <col min="8716" max="8716" width="12.140625" style="43" customWidth="1"/>
    <col min="8717" max="8717" width="8.7109375" style="43" customWidth="1"/>
    <col min="8718" max="8718" width="12.140625" style="43" customWidth="1"/>
    <col min="8719" max="8719" width="8.7109375" style="43" customWidth="1"/>
    <col min="8720" max="8720" width="11.28515625" style="43" customWidth="1"/>
    <col min="8721" max="8721" width="11.28515625" style="43" bestFit="1" customWidth="1"/>
    <col min="8722" max="8722" width="9.140625" style="43"/>
    <col min="8723" max="8723" width="10.28515625" style="43" bestFit="1" customWidth="1"/>
    <col min="8724" max="8724" width="13.140625" style="43" customWidth="1"/>
    <col min="8725" max="8952" width="9.140625" style="43"/>
    <col min="8953" max="8953" width="5.42578125" style="43" customWidth="1"/>
    <col min="8954" max="8954" width="56.140625" style="43" customWidth="1"/>
    <col min="8955" max="8955" width="8.7109375" style="43" customWidth="1"/>
    <col min="8956" max="8956" width="12.140625" style="43" customWidth="1"/>
    <col min="8957" max="8957" width="8.7109375" style="43" customWidth="1"/>
    <col min="8958" max="8958" width="12.140625" style="43" customWidth="1"/>
    <col min="8959" max="8959" width="8.7109375" style="43" customWidth="1"/>
    <col min="8960" max="8960" width="12.140625" style="43" customWidth="1"/>
    <col min="8961" max="8961" width="8.7109375" style="43" customWidth="1"/>
    <col min="8962" max="8962" width="12.140625" style="43" customWidth="1"/>
    <col min="8963" max="8963" width="8.7109375" style="43" customWidth="1"/>
    <col min="8964" max="8964" width="12.140625" style="43" customWidth="1"/>
    <col min="8965" max="8965" width="8.7109375" style="43" customWidth="1"/>
    <col min="8966" max="8966" width="12.140625" style="43" customWidth="1"/>
    <col min="8967" max="8967" width="8.7109375" style="43" customWidth="1"/>
    <col min="8968" max="8968" width="12.140625" style="43" customWidth="1"/>
    <col min="8969" max="8969" width="8.7109375" style="43" customWidth="1"/>
    <col min="8970" max="8970" width="12.140625" style="43" customWidth="1"/>
    <col min="8971" max="8971" width="8.7109375" style="43" customWidth="1"/>
    <col min="8972" max="8972" width="12.140625" style="43" customWidth="1"/>
    <col min="8973" max="8973" width="8.7109375" style="43" customWidth="1"/>
    <col min="8974" max="8974" width="12.140625" style="43" customWidth="1"/>
    <col min="8975" max="8975" width="8.7109375" style="43" customWidth="1"/>
    <col min="8976" max="8976" width="11.28515625" style="43" customWidth="1"/>
    <col min="8977" max="8977" width="11.28515625" style="43" bestFit="1" customWidth="1"/>
    <col min="8978" max="8978" width="9.140625" style="43"/>
    <col min="8979" max="8979" width="10.28515625" style="43" bestFit="1" customWidth="1"/>
    <col min="8980" max="8980" width="13.140625" style="43" customWidth="1"/>
    <col min="8981" max="9208" width="9.140625" style="43"/>
    <col min="9209" max="9209" width="5.42578125" style="43" customWidth="1"/>
    <col min="9210" max="9210" width="56.140625" style="43" customWidth="1"/>
    <col min="9211" max="9211" width="8.7109375" style="43" customWidth="1"/>
    <col min="9212" max="9212" width="12.140625" style="43" customWidth="1"/>
    <col min="9213" max="9213" width="8.7109375" style="43" customWidth="1"/>
    <col min="9214" max="9214" width="12.140625" style="43" customWidth="1"/>
    <col min="9215" max="9215" width="8.7109375" style="43" customWidth="1"/>
    <col min="9216" max="9216" width="12.140625" style="43" customWidth="1"/>
    <col min="9217" max="9217" width="8.7109375" style="43" customWidth="1"/>
    <col min="9218" max="9218" width="12.140625" style="43" customWidth="1"/>
    <col min="9219" max="9219" width="8.7109375" style="43" customWidth="1"/>
    <col min="9220" max="9220" width="12.140625" style="43" customWidth="1"/>
    <col min="9221" max="9221" width="8.7109375" style="43" customWidth="1"/>
    <col min="9222" max="9222" width="12.140625" style="43" customWidth="1"/>
    <col min="9223" max="9223" width="8.7109375" style="43" customWidth="1"/>
    <col min="9224" max="9224" width="12.140625" style="43" customWidth="1"/>
    <col min="9225" max="9225" width="8.7109375" style="43" customWidth="1"/>
    <col min="9226" max="9226" width="12.140625" style="43" customWidth="1"/>
    <col min="9227" max="9227" width="8.7109375" style="43" customWidth="1"/>
    <col min="9228" max="9228" width="12.140625" style="43" customWidth="1"/>
    <col min="9229" max="9229" width="8.7109375" style="43" customWidth="1"/>
    <col min="9230" max="9230" width="12.140625" style="43" customWidth="1"/>
    <col min="9231" max="9231" width="8.7109375" style="43" customWidth="1"/>
    <col min="9232" max="9232" width="11.28515625" style="43" customWidth="1"/>
    <col min="9233" max="9233" width="11.28515625" style="43" bestFit="1" customWidth="1"/>
    <col min="9234" max="9234" width="9.140625" style="43"/>
    <col min="9235" max="9235" width="10.28515625" style="43" bestFit="1" customWidth="1"/>
    <col min="9236" max="9236" width="13.140625" style="43" customWidth="1"/>
    <col min="9237" max="9464" width="9.140625" style="43"/>
    <col min="9465" max="9465" width="5.42578125" style="43" customWidth="1"/>
    <col min="9466" max="9466" width="56.140625" style="43" customWidth="1"/>
    <col min="9467" max="9467" width="8.7109375" style="43" customWidth="1"/>
    <col min="9468" max="9468" width="12.140625" style="43" customWidth="1"/>
    <col min="9469" max="9469" width="8.7109375" style="43" customWidth="1"/>
    <col min="9470" max="9470" width="12.140625" style="43" customWidth="1"/>
    <col min="9471" max="9471" width="8.7109375" style="43" customWidth="1"/>
    <col min="9472" max="9472" width="12.140625" style="43" customWidth="1"/>
    <col min="9473" max="9473" width="8.7109375" style="43" customWidth="1"/>
    <col min="9474" max="9474" width="12.140625" style="43" customWidth="1"/>
    <col min="9475" max="9475" width="8.7109375" style="43" customWidth="1"/>
    <col min="9476" max="9476" width="12.140625" style="43" customWidth="1"/>
    <col min="9477" max="9477" width="8.7109375" style="43" customWidth="1"/>
    <col min="9478" max="9478" width="12.140625" style="43" customWidth="1"/>
    <col min="9479" max="9479" width="8.7109375" style="43" customWidth="1"/>
    <col min="9480" max="9480" width="12.140625" style="43" customWidth="1"/>
    <col min="9481" max="9481" width="8.7109375" style="43" customWidth="1"/>
    <col min="9482" max="9482" width="12.140625" style="43" customWidth="1"/>
    <col min="9483" max="9483" width="8.7109375" style="43" customWidth="1"/>
    <col min="9484" max="9484" width="12.140625" style="43" customWidth="1"/>
    <col min="9485" max="9485" width="8.7109375" style="43" customWidth="1"/>
    <col min="9486" max="9486" width="12.140625" style="43" customWidth="1"/>
    <col min="9487" max="9487" width="8.7109375" style="43" customWidth="1"/>
    <col min="9488" max="9488" width="11.28515625" style="43" customWidth="1"/>
    <col min="9489" max="9489" width="11.28515625" style="43" bestFit="1" customWidth="1"/>
    <col min="9490" max="9490" width="9.140625" style="43"/>
    <col min="9491" max="9491" width="10.28515625" style="43" bestFit="1" customWidth="1"/>
    <col min="9492" max="9492" width="13.140625" style="43" customWidth="1"/>
    <col min="9493" max="9720" width="9.140625" style="43"/>
    <col min="9721" max="9721" width="5.42578125" style="43" customWidth="1"/>
    <col min="9722" max="9722" width="56.140625" style="43" customWidth="1"/>
    <col min="9723" max="9723" width="8.7109375" style="43" customWidth="1"/>
    <col min="9724" max="9724" width="12.140625" style="43" customWidth="1"/>
    <col min="9725" max="9725" width="8.7109375" style="43" customWidth="1"/>
    <col min="9726" max="9726" width="12.140625" style="43" customWidth="1"/>
    <col min="9727" max="9727" width="8.7109375" style="43" customWidth="1"/>
    <col min="9728" max="9728" width="12.140625" style="43" customWidth="1"/>
    <col min="9729" max="9729" width="8.7109375" style="43" customWidth="1"/>
    <col min="9730" max="9730" width="12.140625" style="43" customWidth="1"/>
    <col min="9731" max="9731" width="8.7109375" style="43" customWidth="1"/>
    <col min="9732" max="9732" width="12.140625" style="43" customWidth="1"/>
    <col min="9733" max="9733" width="8.7109375" style="43" customWidth="1"/>
    <col min="9734" max="9734" width="12.140625" style="43" customWidth="1"/>
    <col min="9735" max="9735" width="8.7109375" style="43" customWidth="1"/>
    <col min="9736" max="9736" width="12.140625" style="43" customWidth="1"/>
    <col min="9737" max="9737" width="8.7109375" style="43" customWidth="1"/>
    <col min="9738" max="9738" width="12.140625" style="43" customWidth="1"/>
    <col min="9739" max="9739" width="8.7109375" style="43" customWidth="1"/>
    <col min="9740" max="9740" width="12.140625" style="43" customWidth="1"/>
    <col min="9741" max="9741" width="8.7109375" style="43" customWidth="1"/>
    <col min="9742" max="9742" width="12.140625" style="43" customWidth="1"/>
    <col min="9743" max="9743" width="8.7109375" style="43" customWidth="1"/>
    <col min="9744" max="9744" width="11.28515625" style="43" customWidth="1"/>
    <col min="9745" max="9745" width="11.28515625" style="43" bestFit="1" customWidth="1"/>
    <col min="9746" max="9746" width="9.140625" style="43"/>
    <col min="9747" max="9747" width="10.28515625" style="43" bestFit="1" customWidth="1"/>
    <col min="9748" max="9748" width="13.140625" style="43" customWidth="1"/>
    <col min="9749" max="9976" width="9.140625" style="43"/>
    <col min="9977" max="9977" width="5.42578125" style="43" customWidth="1"/>
    <col min="9978" max="9978" width="56.140625" style="43" customWidth="1"/>
    <col min="9979" max="9979" width="8.7109375" style="43" customWidth="1"/>
    <col min="9980" max="9980" width="12.140625" style="43" customWidth="1"/>
    <col min="9981" max="9981" width="8.7109375" style="43" customWidth="1"/>
    <col min="9982" max="9982" width="12.140625" style="43" customWidth="1"/>
    <col min="9983" max="9983" width="8.7109375" style="43" customWidth="1"/>
    <col min="9984" max="9984" width="12.140625" style="43" customWidth="1"/>
    <col min="9985" max="9985" width="8.7109375" style="43" customWidth="1"/>
    <col min="9986" max="9986" width="12.140625" style="43" customWidth="1"/>
    <col min="9987" max="9987" width="8.7109375" style="43" customWidth="1"/>
    <col min="9988" max="9988" width="12.140625" style="43" customWidth="1"/>
    <col min="9989" max="9989" width="8.7109375" style="43" customWidth="1"/>
    <col min="9990" max="9990" width="12.140625" style="43" customWidth="1"/>
    <col min="9991" max="9991" width="8.7109375" style="43" customWidth="1"/>
    <col min="9992" max="9992" width="12.140625" style="43" customWidth="1"/>
    <col min="9993" max="9993" width="8.7109375" style="43" customWidth="1"/>
    <col min="9994" max="9994" width="12.140625" style="43" customWidth="1"/>
    <col min="9995" max="9995" width="8.7109375" style="43" customWidth="1"/>
    <col min="9996" max="9996" width="12.140625" style="43" customWidth="1"/>
    <col min="9997" max="9997" width="8.7109375" style="43" customWidth="1"/>
    <col min="9998" max="9998" width="12.140625" style="43" customWidth="1"/>
    <col min="9999" max="9999" width="8.7109375" style="43" customWidth="1"/>
    <col min="10000" max="10000" width="11.28515625" style="43" customWidth="1"/>
    <col min="10001" max="10001" width="11.28515625" style="43" bestFit="1" customWidth="1"/>
    <col min="10002" max="10002" width="9.140625" style="43"/>
    <col min="10003" max="10003" width="10.28515625" style="43" bestFit="1" customWidth="1"/>
    <col min="10004" max="10004" width="13.140625" style="43" customWidth="1"/>
    <col min="10005" max="10232" width="9.140625" style="43"/>
    <col min="10233" max="10233" width="5.42578125" style="43" customWidth="1"/>
    <col min="10234" max="10234" width="56.140625" style="43" customWidth="1"/>
    <col min="10235" max="10235" width="8.7109375" style="43" customWidth="1"/>
    <col min="10236" max="10236" width="12.140625" style="43" customWidth="1"/>
    <col min="10237" max="10237" width="8.7109375" style="43" customWidth="1"/>
    <col min="10238" max="10238" width="12.140625" style="43" customWidth="1"/>
    <col min="10239" max="10239" width="8.7109375" style="43" customWidth="1"/>
    <col min="10240" max="10240" width="12.140625" style="43" customWidth="1"/>
    <col min="10241" max="10241" width="8.7109375" style="43" customWidth="1"/>
    <col min="10242" max="10242" width="12.140625" style="43" customWidth="1"/>
    <col min="10243" max="10243" width="8.7109375" style="43" customWidth="1"/>
    <col min="10244" max="10244" width="12.140625" style="43" customWidth="1"/>
    <col min="10245" max="10245" width="8.7109375" style="43" customWidth="1"/>
    <col min="10246" max="10246" width="12.140625" style="43" customWidth="1"/>
    <col min="10247" max="10247" width="8.7109375" style="43" customWidth="1"/>
    <col min="10248" max="10248" width="12.140625" style="43" customWidth="1"/>
    <col min="10249" max="10249" width="8.7109375" style="43" customWidth="1"/>
    <col min="10250" max="10250" width="12.140625" style="43" customWidth="1"/>
    <col min="10251" max="10251" width="8.7109375" style="43" customWidth="1"/>
    <col min="10252" max="10252" width="12.140625" style="43" customWidth="1"/>
    <col min="10253" max="10253" width="8.7109375" style="43" customWidth="1"/>
    <col min="10254" max="10254" width="12.140625" style="43" customWidth="1"/>
    <col min="10255" max="10255" width="8.7109375" style="43" customWidth="1"/>
    <col min="10256" max="10256" width="11.28515625" style="43" customWidth="1"/>
    <col min="10257" max="10257" width="11.28515625" style="43" bestFit="1" customWidth="1"/>
    <col min="10258" max="10258" width="9.140625" style="43"/>
    <col min="10259" max="10259" width="10.28515625" style="43" bestFit="1" customWidth="1"/>
    <col min="10260" max="10260" width="13.140625" style="43" customWidth="1"/>
    <col min="10261" max="10488" width="9.140625" style="43"/>
    <col min="10489" max="10489" width="5.42578125" style="43" customWidth="1"/>
    <col min="10490" max="10490" width="56.140625" style="43" customWidth="1"/>
    <col min="10491" max="10491" width="8.7109375" style="43" customWidth="1"/>
    <col min="10492" max="10492" width="12.140625" style="43" customWidth="1"/>
    <col min="10493" max="10493" width="8.7109375" style="43" customWidth="1"/>
    <col min="10494" max="10494" width="12.140625" style="43" customWidth="1"/>
    <col min="10495" max="10495" width="8.7109375" style="43" customWidth="1"/>
    <col min="10496" max="10496" width="12.140625" style="43" customWidth="1"/>
    <col min="10497" max="10497" width="8.7109375" style="43" customWidth="1"/>
    <col min="10498" max="10498" width="12.140625" style="43" customWidth="1"/>
    <col min="10499" max="10499" width="8.7109375" style="43" customWidth="1"/>
    <col min="10500" max="10500" width="12.140625" style="43" customWidth="1"/>
    <col min="10501" max="10501" width="8.7109375" style="43" customWidth="1"/>
    <col min="10502" max="10502" width="12.140625" style="43" customWidth="1"/>
    <col min="10503" max="10503" width="8.7109375" style="43" customWidth="1"/>
    <col min="10504" max="10504" width="12.140625" style="43" customWidth="1"/>
    <col min="10505" max="10505" width="8.7109375" style="43" customWidth="1"/>
    <col min="10506" max="10506" width="12.140625" style="43" customWidth="1"/>
    <col min="10507" max="10507" width="8.7109375" style="43" customWidth="1"/>
    <col min="10508" max="10508" width="12.140625" style="43" customWidth="1"/>
    <col min="10509" max="10509" width="8.7109375" style="43" customWidth="1"/>
    <col min="10510" max="10510" width="12.140625" style="43" customWidth="1"/>
    <col min="10511" max="10511" width="8.7109375" style="43" customWidth="1"/>
    <col min="10512" max="10512" width="11.28515625" style="43" customWidth="1"/>
    <col min="10513" max="10513" width="11.28515625" style="43" bestFit="1" customWidth="1"/>
    <col min="10514" max="10514" width="9.140625" style="43"/>
    <col min="10515" max="10515" width="10.28515625" style="43" bestFit="1" customWidth="1"/>
    <col min="10516" max="10516" width="13.140625" style="43" customWidth="1"/>
    <col min="10517" max="10744" width="9.140625" style="43"/>
    <col min="10745" max="10745" width="5.42578125" style="43" customWidth="1"/>
    <col min="10746" max="10746" width="56.140625" style="43" customWidth="1"/>
    <col min="10747" max="10747" width="8.7109375" style="43" customWidth="1"/>
    <col min="10748" max="10748" width="12.140625" style="43" customWidth="1"/>
    <col min="10749" max="10749" width="8.7109375" style="43" customWidth="1"/>
    <col min="10750" max="10750" width="12.140625" style="43" customWidth="1"/>
    <col min="10751" max="10751" width="8.7109375" style="43" customWidth="1"/>
    <col min="10752" max="10752" width="12.140625" style="43" customWidth="1"/>
    <col min="10753" max="10753" width="8.7109375" style="43" customWidth="1"/>
    <col min="10754" max="10754" width="12.140625" style="43" customWidth="1"/>
    <col min="10755" max="10755" width="8.7109375" style="43" customWidth="1"/>
    <col min="10756" max="10756" width="12.140625" style="43" customWidth="1"/>
    <col min="10757" max="10757" width="8.7109375" style="43" customWidth="1"/>
    <col min="10758" max="10758" width="12.140625" style="43" customWidth="1"/>
    <col min="10759" max="10759" width="8.7109375" style="43" customWidth="1"/>
    <col min="10760" max="10760" width="12.140625" style="43" customWidth="1"/>
    <col min="10761" max="10761" width="8.7109375" style="43" customWidth="1"/>
    <col min="10762" max="10762" width="12.140625" style="43" customWidth="1"/>
    <col min="10763" max="10763" width="8.7109375" style="43" customWidth="1"/>
    <col min="10764" max="10764" width="12.140625" style="43" customWidth="1"/>
    <col min="10765" max="10765" width="8.7109375" style="43" customWidth="1"/>
    <col min="10766" max="10766" width="12.140625" style="43" customWidth="1"/>
    <col min="10767" max="10767" width="8.7109375" style="43" customWidth="1"/>
    <col min="10768" max="10768" width="11.28515625" style="43" customWidth="1"/>
    <col min="10769" max="10769" width="11.28515625" style="43" bestFit="1" customWidth="1"/>
    <col min="10770" max="10770" width="9.140625" style="43"/>
    <col min="10771" max="10771" width="10.28515625" style="43" bestFit="1" customWidth="1"/>
    <col min="10772" max="10772" width="13.140625" style="43" customWidth="1"/>
    <col min="10773" max="11000" width="9.140625" style="43"/>
    <col min="11001" max="11001" width="5.42578125" style="43" customWidth="1"/>
    <col min="11002" max="11002" width="56.140625" style="43" customWidth="1"/>
    <col min="11003" max="11003" width="8.7109375" style="43" customWidth="1"/>
    <col min="11004" max="11004" width="12.140625" style="43" customWidth="1"/>
    <col min="11005" max="11005" width="8.7109375" style="43" customWidth="1"/>
    <col min="11006" max="11006" width="12.140625" style="43" customWidth="1"/>
    <col min="11007" max="11007" width="8.7109375" style="43" customWidth="1"/>
    <col min="11008" max="11008" width="12.140625" style="43" customWidth="1"/>
    <col min="11009" max="11009" width="8.7109375" style="43" customWidth="1"/>
    <col min="11010" max="11010" width="12.140625" style="43" customWidth="1"/>
    <col min="11011" max="11011" width="8.7109375" style="43" customWidth="1"/>
    <col min="11012" max="11012" width="12.140625" style="43" customWidth="1"/>
    <col min="11013" max="11013" width="8.7109375" style="43" customWidth="1"/>
    <col min="11014" max="11014" width="12.140625" style="43" customWidth="1"/>
    <col min="11015" max="11015" width="8.7109375" style="43" customWidth="1"/>
    <col min="11016" max="11016" width="12.140625" style="43" customWidth="1"/>
    <col min="11017" max="11017" width="8.7109375" style="43" customWidth="1"/>
    <col min="11018" max="11018" width="12.140625" style="43" customWidth="1"/>
    <col min="11019" max="11019" width="8.7109375" style="43" customWidth="1"/>
    <col min="11020" max="11020" width="12.140625" style="43" customWidth="1"/>
    <col min="11021" max="11021" width="8.7109375" style="43" customWidth="1"/>
    <col min="11022" max="11022" width="12.140625" style="43" customWidth="1"/>
    <col min="11023" max="11023" width="8.7109375" style="43" customWidth="1"/>
    <col min="11024" max="11024" width="11.28515625" style="43" customWidth="1"/>
    <col min="11025" max="11025" width="11.28515625" style="43" bestFit="1" customWidth="1"/>
    <col min="11026" max="11026" width="9.140625" style="43"/>
    <col min="11027" max="11027" width="10.28515625" style="43" bestFit="1" customWidth="1"/>
    <col min="11028" max="11028" width="13.140625" style="43" customWidth="1"/>
    <col min="11029" max="11256" width="9.140625" style="43"/>
    <col min="11257" max="11257" width="5.42578125" style="43" customWidth="1"/>
    <col min="11258" max="11258" width="56.140625" style="43" customWidth="1"/>
    <col min="11259" max="11259" width="8.7109375" style="43" customWidth="1"/>
    <col min="11260" max="11260" width="12.140625" style="43" customWidth="1"/>
    <col min="11261" max="11261" width="8.7109375" style="43" customWidth="1"/>
    <col min="11262" max="11262" width="12.140625" style="43" customWidth="1"/>
    <col min="11263" max="11263" width="8.7109375" style="43" customWidth="1"/>
    <col min="11264" max="11264" width="12.140625" style="43" customWidth="1"/>
    <col min="11265" max="11265" width="8.7109375" style="43" customWidth="1"/>
    <col min="11266" max="11266" width="12.140625" style="43" customWidth="1"/>
    <col min="11267" max="11267" width="8.7109375" style="43" customWidth="1"/>
    <col min="11268" max="11268" width="12.140625" style="43" customWidth="1"/>
    <col min="11269" max="11269" width="8.7109375" style="43" customWidth="1"/>
    <col min="11270" max="11270" width="12.140625" style="43" customWidth="1"/>
    <col min="11271" max="11271" width="8.7109375" style="43" customWidth="1"/>
    <col min="11272" max="11272" width="12.140625" style="43" customWidth="1"/>
    <col min="11273" max="11273" width="8.7109375" style="43" customWidth="1"/>
    <col min="11274" max="11274" width="12.140625" style="43" customWidth="1"/>
    <col min="11275" max="11275" width="8.7109375" style="43" customWidth="1"/>
    <col min="11276" max="11276" width="12.140625" style="43" customWidth="1"/>
    <col min="11277" max="11277" width="8.7109375" style="43" customWidth="1"/>
    <col min="11278" max="11278" width="12.140625" style="43" customWidth="1"/>
    <col min="11279" max="11279" width="8.7109375" style="43" customWidth="1"/>
    <col min="11280" max="11280" width="11.28515625" style="43" customWidth="1"/>
    <col min="11281" max="11281" width="11.28515625" style="43" bestFit="1" customWidth="1"/>
    <col min="11282" max="11282" width="9.140625" style="43"/>
    <col min="11283" max="11283" width="10.28515625" style="43" bestFit="1" customWidth="1"/>
    <col min="11284" max="11284" width="13.140625" style="43" customWidth="1"/>
    <col min="11285" max="11512" width="9.140625" style="43"/>
    <col min="11513" max="11513" width="5.42578125" style="43" customWidth="1"/>
    <col min="11514" max="11514" width="56.140625" style="43" customWidth="1"/>
    <col min="11515" max="11515" width="8.7109375" style="43" customWidth="1"/>
    <col min="11516" max="11516" width="12.140625" style="43" customWidth="1"/>
    <col min="11517" max="11517" width="8.7109375" style="43" customWidth="1"/>
    <col min="11518" max="11518" width="12.140625" style="43" customWidth="1"/>
    <col min="11519" max="11519" width="8.7109375" style="43" customWidth="1"/>
    <col min="11520" max="11520" width="12.140625" style="43" customWidth="1"/>
    <col min="11521" max="11521" width="8.7109375" style="43" customWidth="1"/>
    <col min="11522" max="11522" width="12.140625" style="43" customWidth="1"/>
    <col min="11523" max="11523" width="8.7109375" style="43" customWidth="1"/>
    <col min="11524" max="11524" width="12.140625" style="43" customWidth="1"/>
    <col min="11525" max="11525" width="8.7109375" style="43" customWidth="1"/>
    <col min="11526" max="11526" width="12.140625" style="43" customWidth="1"/>
    <col min="11527" max="11527" width="8.7109375" style="43" customWidth="1"/>
    <col min="11528" max="11528" width="12.140625" style="43" customWidth="1"/>
    <col min="11529" max="11529" width="8.7109375" style="43" customWidth="1"/>
    <col min="11530" max="11530" width="12.140625" style="43" customWidth="1"/>
    <col min="11531" max="11531" width="8.7109375" style="43" customWidth="1"/>
    <col min="11532" max="11532" width="12.140625" style="43" customWidth="1"/>
    <col min="11533" max="11533" width="8.7109375" style="43" customWidth="1"/>
    <col min="11534" max="11534" width="12.140625" style="43" customWidth="1"/>
    <col min="11535" max="11535" width="8.7109375" style="43" customWidth="1"/>
    <col min="11536" max="11536" width="11.28515625" style="43" customWidth="1"/>
    <col min="11537" max="11537" width="11.28515625" style="43" bestFit="1" customWidth="1"/>
    <col min="11538" max="11538" width="9.140625" style="43"/>
    <col min="11539" max="11539" width="10.28515625" style="43" bestFit="1" customWidth="1"/>
    <col min="11540" max="11540" width="13.140625" style="43" customWidth="1"/>
    <col min="11541" max="11768" width="9.140625" style="43"/>
    <col min="11769" max="11769" width="5.42578125" style="43" customWidth="1"/>
    <col min="11770" max="11770" width="56.140625" style="43" customWidth="1"/>
    <col min="11771" max="11771" width="8.7109375" style="43" customWidth="1"/>
    <col min="11772" max="11772" width="12.140625" style="43" customWidth="1"/>
    <col min="11773" max="11773" width="8.7109375" style="43" customWidth="1"/>
    <col min="11774" max="11774" width="12.140625" style="43" customWidth="1"/>
    <col min="11775" max="11775" width="8.7109375" style="43" customWidth="1"/>
    <col min="11776" max="11776" width="12.140625" style="43" customWidth="1"/>
    <col min="11777" max="11777" width="8.7109375" style="43" customWidth="1"/>
    <col min="11778" max="11778" width="12.140625" style="43" customWidth="1"/>
    <col min="11779" max="11779" width="8.7109375" style="43" customWidth="1"/>
    <col min="11780" max="11780" width="12.140625" style="43" customWidth="1"/>
    <col min="11781" max="11781" width="8.7109375" style="43" customWidth="1"/>
    <col min="11782" max="11782" width="12.140625" style="43" customWidth="1"/>
    <col min="11783" max="11783" width="8.7109375" style="43" customWidth="1"/>
    <col min="11784" max="11784" width="12.140625" style="43" customWidth="1"/>
    <col min="11785" max="11785" width="8.7109375" style="43" customWidth="1"/>
    <col min="11786" max="11786" width="12.140625" style="43" customWidth="1"/>
    <col min="11787" max="11787" width="8.7109375" style="43" customWidth="1"/>
    <col min="11788" max="11788" width="12.140625" style="43" customWidth="1"/>
    <col min="11789" max="11789" width="8.7109375" style="43" customWidth="1"/>
    <col min="11790" max="11790" width="12.140625" style="43" customWidth="1"/>
    <col min="11791" max="11791" width="8.7109375" style="43" customWidth="1"/>
    <col min="11792" max="11792" width="11.28515625" style="43" customWidth="1"/>
    <col min="11793" max="11793" width="11.28515625" style="43" bestFit="1" customWidth="1"/>
    <col min="11794" max="11794" width="9.140625" style="43"/>
    <col min="11795" max="11795" width="10.28515625" style="43" bestFit="1" customWidth="1"/>
    <col min="11796" max="11796" width="13.140625" style="43" customWidth="1"/>
    <col min="11797" max="12024" width="9.140625" style="43"/>
    <col min="12025" max="12025" width="5.42578125" style="43" customWidth="1"/>
    <col min="12026" max="12026" width="56.140625" style="43" customWidth="1"/>
    <col min="12027" max="12027" width="8.7109375" style="43" customWidth="1"/>
    <col min="12028" max="12028" width="12.140625" style="43" customWidth="1"/>
    <col min="12029" max="12029" width="8.7109375" style="43" customWidth="1"/>
    <col min="12030" max="12030" width="12.140625" style="43" customWidth="1"/>
    <col min="12031" max="12031" width="8.7109375" style="43" customWidth="1"/>
    <col min="12032" max="12032" width="12.140625" style="43" customWidth="1"/>
    <col min="12033" max="12033" width="8.7109375" style="43" customWidth="1"/>
    <col min="12034" max="12034" width="12.140625" style="43" customWidth="1"/>
    <col min="12035" max="12035" width="8.7109375" style="43" customWidth="1"/>
    <col min="12036" max="12036" width="12.140625" style="43" customWidth="1"/>
    <col min="12037" max="12037" width="8.7109375" style="43" customWidth="1"/>
    <col min="12038" max="12038" width="12.140625" style="43" customWidth="1"/>
    <col min="12039" max="12039" width="8.7109375" style="43" customWidth="1"/>
    <col min="12040" max="12040" width="12.140625" style="43" customWidth="1"/>
    <col min="12041" max="12041" width="8.7109375" style="43" customWidth="1"/>
    <col min="12042" max="12042" width="12.140625" style="43" customWidth="1"/>
    <col min="12043" max="12043" width="8.7109375" style="43" customWidth="1"/>
    <col min="12044" max="12044" width="12.140625" style="43" customWidth="1"/>
    <col min="12045" max="12045" width="8.7109375" style="43" customWidth="1"/>
    <col min="12046" max="12046" width="12.140625" style="43" customWidth="1"/>
    <col min="12047" max="12047" width="8.7109375" style="43" customWidth="1"/>
    <col min="12048" max="12048" width="11.28515625" style="43" customWidth="1"/>
    <col min="12049" max="12049" width="11.28515625" style="43" bestFit="1" customWidth="1"/>
    <col min="12050" max="12050" width="9.140625" style="43"/>
    <col min="12051" max="12051" width="10.28515625" style="43" bestFit="1" customWidth="1"/>
    <col min="12052" max="12052" width="13.140625" style="43" customWidth="1"/>
    <col min="12053" max="12280" width="9.140625" style="43"/>
    <col min="12281" max="12281" width="5.42578125" style="43" customWidth="1"/>
    <col min="12282" max="12282" width="56.140625" style="43" customWidth="1"/>
    <col min="12283" max="12283" width="8.7109375" style="43" customWidth="1"/>
    <col min="12284" max="12284" width="12.140625" style="43" customWidth="1"/>
    <col min="12285" max="12285" width="8.7109375" style="43" customWidth="1"/>
    <col min="12286" max="12286" width="12.140625" style="43" customWidth="1"/>
    <col min="12287" max="12287" width="8.7109375" style="43" customWidth="1"/>
    <col min="12288" max="12288" width="12.140625" style="43" customWidth="1"/>
    <col min="12289" max="12289" width="8.7109375" style="43" customWidth="1"/>
    <col min="12290" max="12290" width="12.140625" style="43" customWidth="1"/>
    <col min="12291" max="12291" width="8.7109375" style="43" customWidth="1"/>
    <col min="12292" max="12292" width="12.140625" style="43" customWidth="1"/>
    <col min="12293" max="12293" width="8.7109375" style="43" customWidth="1"/>
    <col min="12294" max="12294" width="12.140625" style="43" customWidth="1"/>
    <col min="12295" max="12295" width="8.7109375" style="43" customWidth="1"/>
    <col min="12296" max="12296" width="12.140625" style="43" customWidth="1"/>
    <col min="12297" max="12297" width="8.7109375" style="43" customWidth="1"/>
    <col min="12298" max="12298" width="12.140625" style="43" customWidth="1"/>
    <col min="12299" max="12299" width="8.7109375" style="43" customWidth="1"/>
    <col min="12300" max="12300" width="12.140625" style="43" customWidth="1"/>
    <col min="12301" max="12301" width="8.7109375" style="43" customWidth="1"/>
    <col min="12302" max="12302" width="12.140625" style="43" customWidth="1"/>
    <col min="12303" max="12303" width="8.7109375" style="43" customWidth="1"/>
    <col min="12304" max="12304" width="11.28515625" style="43" customWidth="1"/>
    <col min="12305" max="12305" width="11.28515625" style="43" bestFit="1" customWidth="1"/>
    <col min="12306" max="12306" width="9.140625" style="43"/>
    <col min="12307" max="12307" width="10.28515625" style="43" bestFit="1" customWidth="1"/>
    <col min="12308" max="12308" width="13.140625" style="43" customWidth="1"/>
    <col min="12309" max="12536" width="9.140625" style="43"/>
    <col min="12537" max="12537" width="5.42578125" style="43" customWidth="1"/>
    <col min="12538" max="12538" width="56.140625" style="43" customWidth="1"/>
    <col min="12539" max="12539" width="8.7109375" style="43" customWidth="1"/>
    <col min="12540" max="12540" width="12.140625" style="43" customWidth="1"/>
    <col min="12541" max="12541" width="8.7109375" style="43" customWidth="1"/>
    <col min="12542" max="12542" width="12.140625" style="43" customWidth="1"/>
    <col min="12543" max="12543" width="8.7109375" style="43" customWidth="1"/>
    <col min="12544" max="12544" width="12.140625" style="43" customWidth="1"/>
    <col min="12545" max="12545" width="8.7109375" style="43" customWidth="1"/>
    <col min="12546" max="12546" width="12.140625" style="43" customWidth="1"/>
    <col min="12547" max="12547" width="8.7109375" style="43" customWidth="1"/>
    <col min="12548" max="12548" width="12.140625" style="43" customWidth="1"/>
    <col min="12549" max="12549" width="8.7109375" style="43" customWidth="1"/>
    <col min="12550" max="12550" width="12.140625" style="43" customWidth="1"/>
    <col min="12551" max="12551" width="8.7109375" style="43" customWidth="1"/>
    <col min="12552" max="12552" width="12.140625" style="43" customWidth="1"/>
    <col min="12553" max="12553" width="8.7109375" style="43" customWidth="1"/>
    <col min="12554" max="12554" width="12.140625" style="43" customWidth="1"/>
    <col min="12555" max="12555" width="8.7109375" style="43" customWidth="1"/>
    <col min="12556" max="12556" width="12.140625" style="43" customWidth="1"/>
    <col min="12557" max="12557" width="8.7109375" style="43" customWidth="1"/>
    <col min="12558" max="12558" width="12.140625" style="43" customWidth="1"/>
    <col min="12559" max="12559" width="8.7109375" style="43" customWidth="1"/>
    <col min="12560" max="12560" width="11.28515625" style="43" customWidth="1"/>
    <col min="12561" max="12561" width="11.28515625" style="43" bestFit="1" customWidth="1"/>
    <col min="12562" max="12562" width="9.140625" style="43"/>
    <col min="12563" max="12563" width="10.28515625" style="43" bestFit="1" customWidth="1"/>
    <col min="12564" max="12564" width="13.140625" style="43" customWidth="1"/>
    <col min="12565" max="12792" width="9.140625" style="43"/>
    <col min="12793" max="12793" width="5.42578125" style="43" customWidth="1"/>
    <col min="12794" max="12794" width="56.140625" style="43" customWidth="1"/>
    <col min="12795" max="12795" width="8.7109375" style="43" customWidth="1"/>
    <col min="12796" max="12796" width="12.140625" style="43" customWidth="1"/>
    <col min="12797" max="12797" width="8.7109375" style="43" customWidth="1"/>
    <col min="12798" max="12798" width="12.140625" style="43" customWidth="1"/>
    <col min="12799" max="12799" width="8.7109375" style="43" customWidth="1"/>
    <col min="12800" max="12800" width="12.140625" style="43" customWidth="1"/>
    <col min="12801" max="12801" width="8.7109375" style="43" customWidth="1"/>
    <col min="12802" max="12802" width="12.140625" style="43" customWidth="1"/>
    <col min="12803" max="12803" width="8.7109375" style="43" customWidth="1"/>
    <col min="12804" max="12804" width="12.140625" style="43" customWidth="1"/>
    <col min="12805" max="12805" width="8.7109375" style="43" customWidth="1"/>
    <col min="12806" max="12806" width="12.140625" style="43" customWidth="1"/>
    <col min="12807" max="12807" width="8.7109375" style="43" customWidth="1"/>
    <col min="12808" max="12808" width="12.140625" style="43" customWidth="1"/>
    <col min="12809" max="12809" width="8.7109375" style="43" customWidth="1"/>
    <col min="12810" max="12810" width="12.140625" style="43" customWidth="1"/>
    <col min="12811" max="12811" width="8.7109375" style="43" customWidth="1"/>
    <col min="12812" max="12812" width="12.140625" style="43" customWidth="1"/>
    <col min="12813" max="12813" width="8.7109375" style="43" customWidth="1"/>
    <col min="12814" max="12814" width="12.140625" style="43" customWidth="1"/>
    <col min="12815" max="12815" width="8.7109375" style="43" customWidth="1"/>
    <col min="12816" max="12816" width="11.28515625" style="43" customWidth="1"/>
    <col min="12817" max="12817" width="11.28515625" style="43" bestFit="1" customWidth="1"/>
    <col min="12818" max="12818" width="9.140625" style="43"/>
    <col min="12819" max="12819" width="10.28515625" style="43" bestFit="1" customWidth="1"/>
    <col min="12820" max="12820" width="13.140625" style="43" customWidth="1"/>
    <col min="12821" max="13048" width="9.140625" style="43"/>
    <col min="13049" max="13049" width="5.42578125" style="43" customWidth="1"/>
    <col min="13050" max="13050" width="56.140625" style="43" customWidth="1"/>
    <col min="13051" max="13051" width="8.7109375" style="43" customWidth="1"/>
    <col min="13052" max="13052" width="12.140625" style="43" customWidth="1"/>
    <col min="13053" max="13053" width="8.7109375" style="43" customWidth="1"/>
    <col min="13054" max="13054" width="12.140625" style="43" customWidth="1"/>
    <col min="13055" max="13055" width="8.7109375" style="43" customWidth="1"/>
    <col min="13056" max="13056" width="12.140625" style="43" customWidth="1"/>
    <col min="13057" max="13057" width="8.7109375" style="43" customWidth="1"/>
    <col min="13058" max="13058" width="12.140625" style="43" customWidth="1"/>
    <col min="13059" max="13059" width="8.7109375" style="43" customWidth="1"/>
    <col min="13060" max="13060" width="12.140625" style="43" customWidth="1"/>
    <col min="13061" max="13061" width="8.7109375" style="43" customWidth="1"/>
    <col min="13062" max="13062" width="12.140625" style="43" customWidth="1"/>
    <col min="13063" max="13063" width="8.7109375" style="43" customWidth="1"/>
    <col min="13064" max="13064" width="12.140625" style="43" customWidth="1"/>
    <col min="13065" max="13065" width="8.7109375" style="43" customWidth="1"/>
    <col min="13066" max="13066" width="12.140625" style="43" customWidth="1"/>
    <col min="13067" max="13067" width="8.7109375" style="43" customWidth="1"/>
    <col min="13068" max="13068" width="12.140625" style="43" customWidth="1"/>
    <col min="13069" max="13069" width="8.7109375" style="43" customWidth="1"/>
    <col min="13070" max="13070" width="12.140625" style="43" customWidth="1"/>
    <col min="13071" max="13071" width="8.7109375" style="43" customWidth="1"/>
    <col min="13072" max="13072" width="11.28515625" style="43" customWidth="1"/>
    <col min="13073" max="13073" width="11.28515625" style="43" bestFit="1" customWidth="1"/>
    <col min="13074" max="13074" width="9.140625" style="43"/>
    <col min="13075" max="13075" width="10.28515625" style="43" bestFit="1" customWidth="1"/>
    <col min="13076" max="13076" width="13.140625" style="43" customWidth="1"/>
    <col min="13077" max="13304" width="9.140625" style="43"/>
    <col min="13305" max="13305" width="5.42578125" style="43" customWidth="1"/>
    <col min="13306" max="13306" width="56.140625" style="43" customWidth="1"/>
    <col min="13307" max="13307" width="8.7109375" style="43" customWidth="1"/>
    <col min="13308" max="13308" width="12.140625" style="43" customWidth="1"/>
    <col min="13309" max="13309" width="8.7109375" style="43" customWidth="1"/>
    <col min="13310" max="13310" width="12.140625" style="43" customWidth="1"/>
    <col min="13311" max="13311" width="8.7109375" style="43" customWidth="1"/>
    <col min="13312" max="13312" width="12.140625" style="43" customWidth="1"/>
    <col min="13313" max="13313" width="8.7109375" style="43" customWidth="1"/>
    <col min="13314" max="13314" width="12.140625" style="43" customWidth="1"/>
    <col min="13315" max="13315" width="8.7109375" style="43" customWidth="1"/>
    <col min="13316" max="13316" width="12.140625" style="43" customWidth="1"/>
    <col min="13317" max="13317" width="8.7109375" style="43" customWidth="1"/>
    <col min="13318" max="13318" width="12.140625" style="43" customWidth="1"/>
    <col min="13319" max="13319" width="8.7109375" style="43" customWidth="1"/>
    <col min="13320" max="13320" width="12.140625" style="43" customWidth="1"/>
    <col min="13321" max="13321" width="8.7109375" style="43" customWidth="1"/>
    <col min="13322" max="13322" width="12.140625" style="43" customWidth="1"/>
    <col min="13323" max="13323" width="8.7109375" style="43" customWidth="1"/>
    <col min="13324" max="13324" width="12.140625" style="43" customWidth="1"/>
    <col min="13325" max="13325" width="8.7109375" style="43" customWidth="1"/>
    <col min="13326" max="13326" width="12.140625" style="43" customWidth="1"/>
    <col min="13327" max="13327" width="8.7109375" style="43" customWidth="1"/>
    <col min="13328" max="13328" width="11.28515625" style="43" customWidth="1"/>
    <col min="13329" max="13329" width="11.28515625" style="43" bestFit="1" customWidth="1"/>
    <col min="13330" max="13330" width="9.140625" style="43"/>
    <col min="13331" max="13331" width="10.28515625" style="43" bestFit="1" customWidth="1"/>
    <col min="13332" max="13332" width="13.140625" style="43" customWidth="1"/>
    <col min="13333" max="13560" width="9.140625" style="43"/>
    <col min="13561" max="13561" width="5.42578125" style="43" customWidth="1"/>
    <col min="13562" max="13562" width="56.140625" style="43" customWidth="1"/>
    <col min="13563" max="13563" width="8.7109375" style="43" customWidth="1"/>
    <col min="13564" max="13564" width="12.140625" style="43" customWidth="1"/>
    <col min="13565" max="13565" width="8.7109375" style="43" customWidth="1"/>
    <col min="13566" max="13566" width="12.140625" style="43" customWidth="1"/>
    <col min="13567" max="13567" width="8.7109375" style="43" customWidth="1"/>
    <col min="13568" max="13568" width="12.140625" style="43" customWidth="1"/>
    <col min="13569" max="13569" width="8.7109375" style="43" customWidth="1"/>
    <col min="13570" max="13570" width="12.140625" style="43" customWidth="1"/>
    <col min="13571" max="13571" width="8.7109375" style="43" customWidth="1"/>
    <col min="13572" max="13572" width="12.140625" style="43" customWidth="1"/>
    <col min="13573" max="13573" width="8.7109375" style="43" customWidth="1"/>
    <col min="13574" max="13574" width="12.140625" style="43" customWidth="1"/>
    <col min="13575" max="13575" width="8.7109375" style="43" customWidth="1"/>
    <col min="13576" max="13576" width="12.140625" style="43" customWidth="1"/>
    <col min="13577" max="13577" width="8.7109375" style="43" customWidth="1"/>
    <col min="13578" max="13578" width="12.140625" style="43" customWidth="1"/>
    <col min="13579" max="13579" width="8.7109375" style="43" customWidth="1"/>
    <col min="13580" max="13580" width="12.140625" style="43" customWidth="1"/>
    <col min="13581" max="13581" width="8.7109375" style="43" customWidth="1"/>
    <col min="13582" max="13582" width="12.140625" style="43" customWidth="1"/>
    <col min="13583" max="13583" width="8.7109375" style="43" customWidth="1"/>
    <col min="13584" max="13584" width="11.28515625" style="43" customWidth="1"/>
    <col min="13585" max="13585" width="11.28515625" style="43" bestFit="1" customWidth="1"/>
    <col min="13586" max="13586" width="9.140625" style="43"/>
    <col min="13587" max="13587" width="10.28515625" style="43" bestFit="1" customWidth="1"/>
    <col min="13588" max="13588" width="13.140625" style="43" customWidth="1"/>
    <col min="13589" max="13816" width="9.140625" style="43"/>
    <col min="13817" max="13817" width="5.42578125" style="43" customWidth="1"/>
    <col min="13818" max="13818" width="56.140625" style="43" customWidth="1"/>
    <col min="13819" max="13819" width="8.7109375" style="43" customWidth="1"/>
    <col min="13820" max="13820" width="12.140625" style="43" customWidth="1"/>
    <col min="13821" max="13821" width="8.7109375" style="43" customWidth="1"/>
    <col min="13822" max="13822" width="12.140625" style="43" customWidth="1"/>
    <col min="13823" max="13823" width="8.7109375" style="43" customWidth="1"/>
    <col min="13824" max="13824" width="12.140625" style="43" customWidth="1"/>
    <col min="13825" max="13825" width="8.7109375" style="43" customWidth="1"/>
    <col min="13826" max="13826" width="12.140625" style="43" customWidth="1"/>
    <col min="13827" max="13827" width="8.7109375" style="43" customWidth="1"/>
    <col min="13828" max="13828" width="12.140625" style="43" customWidth="1"/>
    <col min="13829" max="13829" width="8.7109375" style="43" customWidth="1"/>
    <col min="13830" max="13830" width="12.140625" style="43" customWidth="1"/>
    <col min="13831" max="13831" width="8.7109375" style="43" customWidth="1"/>
    <col min="13832" max="13832" width="12.140625" style="43" customWidth="1"/>
    <col min="13833" max="13833" width="8.7109375" style="43" customWidth="1"/>
    <col min="13834" max="13834" width="12.140625" style="43" customWidth="1"/>
    <col min="13835" max="13835" width="8.7109375" style="43" customWidth="1"/>
    <col min="13836" max="13836" width="12.140625" style="43" customWidth="1"/>
    <col min="13837" max="13837" width="8.7109375" style="43" customWidth="1"/>
    <col min="13838" max="13838" width="12.140625" style="43" customWidth="1"/>
    <col min="13839" max="13839" width="8.7109375" style="43" customWidth="1"/>
    <col min="13840" max="13840" width="11.28515625" style="43" customWidth="1"/>
    <col min="13841" max="13841" width="11.28515625" style="43" bestFit="1" customWidth="1"/>
    <col min="13842" max="13842" width="9.140625" style="43"/>
    <col min="13843" max="13843" width="10.28515625" style="43" bestFit="1" customWidth="1"/>
    <col min="13844" max="13844" width="13.140625" style="43" customWidth="1"/>
    <col min="13845" max="14072" width="9.140625" style="43"/>
    <col min="14073" max="14073" width="5.42578125" style="43" customWidth="1"/>
    <col min="14074" max="14074" width="56.140625" style="43" customWidth="1"/>
    <col min="14075" max="14075" width="8.7109375" style="43" customWidth="1"/>
    <col min="14076" max="14076" width="12.140625" style="43" customWidth="1"/>
    <col min="14077" max="14077" width="8.7109375" style="43" customWidth="1"/>
    <col min="14078" max="14078" width="12.140625" style="43" customWidth="1"/>
    <col min="14079" max="14079" width="8.7109375" style="43" customWidth="1"/>
    <col min="14080" max="14080" width="12.140625" style="43" customWidth="1"/>
    <col min="14081" max="14081" width="8.7109375" style="43" customWidth="1"/>
    <col min="14082" max="14082" width="12.140625" style="43" customWidth="1"/>
    <col min="14083" max="14083" width="8.7109375" style="43" customWidth="1"/>
    <col min="14084" max="14084" width="12.140625" style="43" customWidth="1"/>
    <col min="14085" max="14085" width="8.7109375" style="43" customWidth="1"/>
    <col min="14086" max="14086" width="12.140625" style="43" customWidth="1"/>
    <col min="14087" max="14087" width="8.7109375" style="43" customWidth="1"/>
    <col min="14088" max="14088" width="12.140625" style="43" customWidth="1"/>
    <col min="14089" max="14089" width="8.7109375" style="43" customWidth="1"/>
    <col min="14090" max="14090" width="12.140625" style="43" customWidth="1"/>
    <col min="14091" max="14091" width="8.7109375" style="43" customWidth="1"/>
    <col min="14092" max="14092" width="12.140625" style="43" customWidth="1"/>
    <col min="14093" max="14093" width="8.7109375" style="43" customWidth="1"/>
    <col min="14094" max="14094" width="12.140625" style="43" customWidth="1"/>
    <col min="14095" max="14095" width="8.7109375" style="43" customWidth="1"/>
    <col min="14096" max="14096" width="11.28515625" style="43" customWidth="1"/>
    <col min="14097" max="14097" width="11.28515625" style="43" bestFit="1" customWidth="1"/>
    <col min="14098" max="14098" width="9.140625" style="43"/>
    <col min="14099" max="14099" width="10.28515625" style="43" bestFit="1" customWidth="1"/>
    <col min="14100" max="14100" width="13.140625" style="43" customWidth="1"/>
    <col min="14101" max="14328" width="9.140625" style="43"/>
    <col min="14329" max="14329" width="5.42578125" style="43" customWidth="1"/>
    <col min="14330" max="14330" width="56.140625" style="43" customWidth="1"/>
    <col min="14331" max="14331" width="8.7109375" style="43" customWidth="1"/>
    <col min="14332" max="14332" width="12.140625" style="43" customWidth="1"/>
    <col min="14333" max="14333" width="8.7109375" style="43" customWidth="1"/>
    <col min="14334" max="14334" width="12.140625" style="43" customWidth="1"/>
    <col min="14335" max="14335" width="8.7109375" style="43" customWidth="1"/>
    <col min="14336" max="14336" width="12.140625" style="43" customWidth="1"/>
    <col min="14337" max="14337" width="8.7109375" style="43" customWidth="1"/>
    <col min="14338" max="14338" width="12.140625" style="43" customWidth="1"/>
    <col min="14339" max="14339" width="8.7109375" style="43" customWidth="1"/>
    <col min="14340" max="14340" width="12.140625" style="43" customWidth="1"/>
    <col min="14341" max="14341" width="8.7109375" style="43" customWidth="1"/>
    <col min="14342" max="14342" width="12.140625" style="43" customWidth="1"/>
    <col min="14343" max="14343" width="8.7109375" style="43" customWidth="1"/>
    <col min="14344" max="14344" width="12.140625" style="43" customWidth="1"/>
    <col min="14345" max="14345" width="8.7109375" style="43" customWidth="1"/>
    <col min="14346" max="14346" width="12.140625" style="43" customWidth="1"/>
    <col min="14347" max="14347" width="8.7109375" style="43" customWidth="1"/>
    <col min="14348" max="14348" width="12.140625" style="43" customWidth="1"/>
    <col min="14349" max="14349" width="8.7109375" style="43" customWidth="1"/>
    <col min="14350" max="14350" width="12.140625" style="43" customWidth="1"/>
    <col min="14351" max="14351" width="8.7109375" style="43" customWidth="1"/>
    <col min="14352" max="14352" width="11.28515625" style="43" customWidth="1"/>
    <col min="14353" max="14353" width="11.28515625" style="43" bestFit="1" customWidth="1"/>
    <col min="14354" max="14354" width="9.140625" style="43"/>
    <col min="14355" max="14355" width="10.28515625" style="43" bestFit="1" customWidth="1"/>
    <col min="14356" max="14356" width="13.140625" style="43" customWidth="1"/>
    <col min="14357" max="14584" width="9.140625" style="43"/>
    <col min="14585" max="14585" width="5.42578125" style="43" customWidth="1"/>
    <col min="14586" max="14586" width="56.140625" style="43" customWidth="1"/>
    <col min="14587" max="14587" width="8.7109375" style="43" customWidth="1"/>
    <col min="14588" max="14588" width="12.140625" style="43" customWidth="1"/>
    <col min="14589" max="14589" width="8.7109375" style="43" customWidth="1"/>
    <col min="14590" max="14590" width="12.140625" style="43" customWidth="1"/>
    <col min="14591" max="14591" width="8.7109375" style="43" customWidth="1"/>
    <col min="14592" max="14592" width="12.140625" style="43" customWidth="1"/>
    <col min="14593" max="14593" width="8.7109375" style="43" customWidth="1"/>
    <col min="14594" max="14594" width="12.140625" style="43" customWidth="1"/>
    <col min="14595" max="14595" width="8.7109375" style="43" customWidth="1"/>
    <col min="14596" max="14596" width="12.140625" style="43" customWidth="1"/>
    <col min="14597" max="14597" width="8.7109375" style="43" customWidth="1"/>
    <col min="14598" max="14598" width="12.140625" style="43" customWidth="1"/>
    <col min="14599" max="14599" width="8.7109375" style="43" customWidth="1"/>
    <col min="14600" max="14600" width="12.140625" style="43" customWidth="1"/>
    <col min="14601" max="14601" width="8.7109375" style="43" customWidth="1"/>
    <col min="14602" max="14602" width="12.140625" style="43" customWidth="1"/>
    <col min="14603" max="14603" width="8.7109375" style="43" customWidth="1"/>
    <col min="14604" max="14604" width="12.140625" style="43" customWidth="1"/>
    <col min="14605" max="14605" width="8.7109375" style="43" customWidth="1"/>
    <col min="14606" max="14606" width="12.140625" style="43" customWidth="1"/>
    <col min="14607" max="14607" width="8.7109375" style="43" customWidth="1"/>
    <col min="14608" max="14608" width="11.28515625" style="43" customWidth="1"/>
    <col min="14609" max="14609" width="11.28515625" style="43" bestFit="1" customWidth="1"/>
    <col min="14610" max="14610" width="9.140625" style="43"/>
    <col min="14611" max="14611" width="10.28515625" style="43" bestFit="1" customWidth="1"/>
    <col min="14612" max="14612" width="13.140625" style="43" customWidth="1"/>
    <col min="14613" max="14840" width="9.140625" style="43"/>
    <col min="14841" max="14841" width="5.42578125" style="43" customWidth="1"/>
    <col min="14842" max="14842" width="56.140625" style="43" customWidth="1"/>
    <col min="14843" max="14843" width="8.7109375" style="43" customWidth="1"/>
    <col min="14844" max="14844" width="12.140625" style="43" customWidth="1"/>
    <col min="14845" max="14845" width="8.7109375" style="43" customWidth="1"/>
    <col min="14846" max="14846" width="12.140625" style="43" customWidth="1"/>
    <col min="14847" max="14847" width="8.7109375" style="43" customWidth="1"/>
    <col min="14848" max="14848" width="12.140625" style="43" customWidth="1"/>
    <col min="14849" max="14849" width="8.7109375" style="43" customWidth="1"/>
    <col min="14850" max="14850" width="12.140625" style="43" customWidth="1"/>
    <col min="14851" max="14851" width="8.7109375" style="43" customWidth="1"/>
    <col min="14852" max="14852" width="12.140625" style="43" customWidth="1"/>
    <col min="14853" max="14853" width="8.7109375" style="43" customWidth="1"/>
    <col min="14854" max="14854" width="12.140625" style="43" customWidth="1"/>
    <col min="14855" max="14855" width="8.7109375" style="43" customWidth="1"/>
    <col min="14856" max="14856" width="12.140625" style="43" customWidth="1"/>
    <col min="14857" max="14857" width="8.7109375" style="43" customWidth="1"/>
    <col min="14858" max="14858" width="12.140625" style="43" customWidth="1"/>
    <col min="14859" max="14859" width="8.7109375" style="43" customWidth="1"/>
    <col min="14860" max="14860" width="12.140625" style="43" customWidth="1"/>
    <col min="14861" max="14861" width="8.7109375" style="43" customWidth="1"/>
    <col min="14862" max="14862" width="12.140625" style="43" customWidth="1"/>
    <col min="14863" max="14863" width="8.7109375" style="43" customWidth="1"/>
    <col min="14864" max="14864" width="11.28515625" style="43" customWidth="1"/>
    <col min="14865" max="14865" width="11.28515625" style="43" bestFit="1" customWidth="1"/>
    <col min="14866" max="14866" width="9.140625" style="43"/>
    <col min="14867" max="14867" width="10.28515625" style="43" bestFit="1" customWidth="1"/>
    <col min="14868" max="14868" width="13.140625" style="43" customWidth="1"/>
    <col min="14869" max="15096" width="9.140625" style="43"/>
    <col min="15097" max="15097" width="5.42578125" style="43" customWidth="1"/>
    <col min="15098" max="15098" width="56.140625" style="43" customWidth="1"/>
    <col min="15099" max="15099" width="8.7109375" style="43" customWidth="1"/>
    <col min="15100" max="15100" width="12.140625" style="43" customWidth="1"/>
    <col min="15101" max="15101" width="8.7109375" style="43" customWidth="1"/>
    <col min="15102" max="15102" width="12.140625" style="43" customWidth="1"/>
    <col min="15103" max="15103" width="8.7109375" style="43" customWidth="1"/>
    <col min="15104" max="15104" width="12.140625" style="43" customWidth="1"/>
    <col min="15105" max="15105" width="8.7109375" style="43" customWidth="1"/>
    <col min="15106" max="15106" width="12.140625" style="43" customWidth="1"/>
    <col min="15107" max="15107" width="8.7109375" style="43" customWidth="1"/>
    <col min="15108" max="15108" width="12.140625" style="43" customWidth="1"/>
    <col min="15109" max="15109" width="8.7109375" style="43" customWidth="1"/>
    <col min="15110" max="15110" width="12.140625" style="43" customWidth="1"/>
    <col min="15111" max="15111" width="8.7109375" style="43" customWidth="1"/>
    <col min="15112" max="15112" width="12.140625" style="43" customWidth="1"/>
    <col min="15113" max="15113" width="8.7109375" style="43" customWidth="1"/>
    <col min="15114" max="15114" width="12.140625" style="43" customWidth="1"/>
    <col min="15115" max="15115" width="8.7109375" style="43" customWidth="1"/>
    <col min="15116" max="15116" width="12.140625" style="43" customWidth="1"/>
    <col min="15117" max="15117" width="8.7109375" style="43" customWidth="1"/>
    <col min="15118" max="15118" width="12.140625" style="43" customWidth="1"/>
    <col min="15119" max="15119" width="8.7109375" style="43" customWidth="1"/>
    <col min="15120" max="15120" width="11.28515625" style="43" customWidth="1"/>
    <col min="15121" max="15121" width="11.28515625" style="43" bestFit="1" customWidth="1"/>
    <col min="15122" max="15122" width="9.140625" style="43"/>
    <col min="15123" max="15123" width="10.28515625" style="43" bestFit="1" customWidth="1"/>
    <col min="15124" max="15124" width="13.140625" style="43" customWidth="1"/>
    <col min="15125" max="15352" width="9.140625" style="43"/>
    <col min="15353" max="15353" width="5.42578125" style="43" customWidth="1"/>
    <col min="15354" max="15354" width="56.140625" style="43" customWidth="1"/>
    <col min="15355" max="15355" width="8.7109375" style="43" customWidth="1"/>
    <col min="15356" max="15356" width="12.140625" style="43" customWidth="1"/>
    <col min="15357" max="15357" width="8.7109375" style="43" customWidth="1"/>
    <col min="15358" max="15358" width="12.140625" style="43" customWidth="1"/>
    <col min="15359" max="15359" width="8.7109375" style="43" customWidth="1"/>
    <col min="15360" max="15360" width="12.140625" style="43" customWidth="1"/>
    <col min="15361" max="15361" width="8.7109375" style="43" customWidth="1"/>
    <col min="15362" max="15362" width="12.140625" style="43" customWidth="1"/>
    <col min="15363" max="15363" width="8.7109375" style="43" customWidth="1"/>
    <col min="15364" max="15364" width="12.140625" style="43" customWidth="1"/>
    <col min="15365" max="15365" width="8.7109375" style="43" customWidth="1"/>
    <col min="15366" max="15366" width="12.140625" style="43" customWidth="1"/>
    <col min="15367" max="15367" width="8.7109375" style="43" customWidth="1"/>
    <col min="15368" max="15368" width="12.140625" style="43" customWidth="1"/>
    <col min="15369" max="15369" width="8.7109375" style="43" customWidth="1"/>
    <col min="15370" max="15370" width="12.140625" style="43" customWidth="1"/>
    <col min="15371" max="15371" width="8.7109375" style="43" customWidth="1"/>
    <col min="15372" max="15372" width="12.140625" style="43" customWidth="1"/>
    <col min="15373" max="15373" width="8.7109375" style="43" customWidth="1"/>
    <col min="15374" max="15374" width="12.140625" style="43" customWidth="1"/>
    <col min="15375" max="15375" width="8.7109375" style="43" customWidth="1"/>
    <col min="15376" max="15376" width="11.28515625" style="43" customWidth="1"/>
    <col min="15377" max="15377" width="11.28515625" style="43" bestFit="1" customWidth="1"/>
    <col min="15378" max="15378" width="9.140625" style="43"/>
    <col min="15379" max="15379" width="10.28515625" style="43" bestFit="1" customWidth="1"/>
    <col min="15380" max="15380" width="13.140625" style="43" customWidth="1"/>
    <col min="15381" max="15608" width="9.140625" style="43"/>
    <col min="15609" max="15609" width="5.42578125" style="43" customWidth="1"/>
    <col min="15610" max="15610" width="56.140625" style="43" customWidth="1"/>
    <col min="15611" max="15611" width="8.7109375" style="43" customWidth="1"/>
    <col min="15612" max="15612" width="12.140625" style="43" customWidth="1"/>
    <col min="15613" max="15613" width="8.7109375" style="43" customWidth="1"/>
    <col min="15614" max="15614" width="12.140625" style="43" customWidth="1"/>
    <col min="15615" max="15615" width="8.7109375" style="43" customWidth="1"/>
    <col min="15616" max="15616" width="12.140625" style="43" customWidth="1"/>
    <col min="15617" max="15617" width="8.7109375" style="43" customWidth="1"/>
    <col min="15618" max="15618" width="12.140625" style="43" customWidth="1"/>
    <col min="15619" max="15619" width="8.7109375" style="43" customWidth="1"/>
    <col min="15620" max="15620" width="12.140625" style="43" customWidth="1"/>
    <col min="15621" max="15621" width="8.7109375" style="43" customWidth="1"/>
    <col min="15622" max="15622" width="12.140625" style="43" customWidth="1"/>
    <col min="15623" max="15623" width="8.7109375" style="43" customWidth="1"/>
    <col min="15624" max="15624" width="12.140625" style="43" customWidth="1"/>
    <col min="15625" max="15625" width="8.7109375" style="43" customWidth="1"/>
    <col min="15626" max="15626" width="12.140625" style="43" customWidth="1"/>
    <col min="15627" max="15627" width="8.7109375" style="43" customWidth="1"/>
    <col min="15628" max="15628" width="12.140625" style="43" customWidth="1"/>
    <col min="15629" max="15629" width="8.7109375" style="43" customWidth="1"/>
    <col min="15630" max="15630" width="12.140625" style="43" customWidth="1"/>
    <col min="15631" max="15631" width="8.7109375" style="43" customWidth="1"/>
    <col min="15632" max="15632" width="11.28515625" style="43" customWidth="1"/>
    <col min="15633" max="15633" width="11.28515625" style="43" bestFit="1" customWidth="1"/>
    <col min="15634" max="15634" width="9.140625" style="43"/>
    <col min="15635" max="15635" width="10.28515625" style="43" bestFit="1" customWidth="1"/>
    <col min="15636" max="15636" width="13.140625" style="43" customWidth="1"/>
    <col min="15637" max="15864" width="9.140625" style="43"/>
    <col min="15865" max="15865" width="5.42578125" style="43" customWidth="1"/>
    <col min="15866" max="15866" width="56.140625" style="43" customWidth="1"/>
    <col min="15867" max="15867" width="8.7109375" style="43" customWidth="1"/>
    <col min="15868" max="15868" width="12.140625" style="43" customWidth="1"/>
    <col min="15869" max="15869" width="8.7109375" style="43" customWidth="1"/>
    <col min="15870" max="15870" width="12.140625" style="43" customWidth="1"/>
    <col min="15871" max="15871" width="8.7109375" style="43" customWidth="1"/>
    <col min="15872" max="15872" width="12.140625" style="43" customWidth="1"/>
    <col min="15873" max="15873" width="8.7109375" style="43" customWidth="1"/>
    <col min="15874" max="15874" width="12.140625" style="43" customWidth="1"/>
    <col min="15875" max="15875" width="8.7109375" style="43" customWidth="1"/>
    <col min="15876" max="15876" width="12.140625" style="43" customWidth="1"/>
    <col min="15877" max="15877" width="8.7109375" style="43" customWidth="1"/>
    <col min="15878" max="15878" width="12.140625" style="43" customWidth="1"/>
    <col min="15879" max="15879" width="8.7109375" style="43" customWidth="1"/>
    <col min="15880" max="15880" width="12.140625" style="43" customWidth="1"/>
    <col min="15881" max="15881" width="8.7109375" style="43" customWidth="1"/>
    <col min="15882" max="15882" width="12.140625" style="43" customWidth="1"/>
    <col min="15883" max="15883" width="8.7109375" style="43" customWidth="1"/>
    <col min="15884" max="15884" width="12.140625" style="43" customWidth="1"/>
    <col min="15885" max="15885" width="8.7109375" style="43" customWidth="1"/>
    <col min="15886" max="15886" width="12.140625" style="43" customWidth="1"/>
    <col min="15887" max="15887" width="8.7109375" style="43" customWidth="1"/>
    <col min="15888" max="15888" width="11.28515625" style="43" customWidth="1"/>
    <col min="15889" max="15889" width="11.28515625" style="43" bestFit="1" customWidth="1"/>
    <col min="15890" max="15890" width="9.140625" style="43"/>
    <col min="15891" max="15891" width="10.28515625" style="43" bestFit="1" customWidth="1"/>
    <col min="15892" max="15892" width="13.140625" style="43" customWidth="1"/>
    <col min="15893" max="16120" width="9.140625" style="43"/>
    <col min="16121" max="16121" width="5.42578125" style="43" customWidth="1"/>
    <col min="16122" max="16122" width="56.140625" style="43" customWidth="1"/>
    <col min="16123" max="16123" width="8.7109375" style="43" customWidth="1"/>
    <col min="16124" max="16124" width="12.140625" style="43" customWidth="1"/>
    <col min="16125" max="16125" width="8.7109375" style="43" customWidth="1"/>
    <col min="16126" max="16126" width="12.140625" style="43" customWidth="1"/>
    <col min="16127" max="16127" width="8.7109375" style="43" customWidth="1"/>
    <col min="16128" max="16128" width="12.140625" style="43" customWidth="1"/>
    <col min="16129" max="16129" width="8.7109375" style="43" customWidth="1"/>
    <col min="16130" max="16130" width="12.140625" style="43" customWidth="1"/>
    <col min="16131" max="16131" width="8.7109375" style="43" customWidth="1"/>
    <col min="16132" max="16132" width="12.140625" style="43" customWidth="1"/>
    <col min="16133" max="16133" width="8.7109375" style="43" customWidth="1"/>
    <col min="16134" max="16134" width="12.140625" style="43" customWidth="1"/>
    <col min="16135" max="16135" width="8.7109375" style="43" customWidth="1"/>
    <col min="16136" max="16136" width="12.140625" style="43" customWidth="1"/>
    <col min="16137" max="16137" width="8.7109375" style="43" customWidth="1"/>
    <col min="16138" max="16138" width="12.140625" style="43" customWidth="1"/>
    <col min="16139" max="16139" width="8.7109375" style="43" customWidth="1"/>
    <col min="16140" max="16140" width="12.140625" style="43" customWidth="1"/>
    <col min="16141" max="16141" width="8.7109375" style="43" customWidth="1"/>
    <col min="16142" max="16142" width="12.140625" style="43" customWidth="1"/>
    <col min="16143" max="16143" width="8.7109375" style="43" customWidth="1"/>
    <col min="16144" max="16144" width="11.28515625" style="43" customWidth="1"/>
    <col min="16145" max="16145" width="11.28515625" style="43" bestFit="1" customWidth="1"/>
    <col min="16146" max="16146" width="9.140625" style="43"/>
    <col min="16147" max="16147" width="10.28515625" style="43" bestFit="1" customWidth="1"/>
    <col min="16148" max="16148" width="13.140625" style="43" customWidth="1"/>
    <col min="16149" max="16384" width="9.140625" style="43"/>
  </cols>
  <sheetData>
    <row r="1" spans="1:24" ht="64.5" customHeight="1" x14ac:dyDescent="0.2">
      <c r="B1" s="44"/>
      <c r="C1" s="44"/>
      <c r="D1" s="44"/>
      <c r="E1" s="44"/>
      <c r="F1" s="44"/>
      <c r="G1" s="44"/>
      <c r="H1" s="44"/>
      <c r="I1" s="44"/>
      <c r="J1" s="44"/>
      <c r="K1" s="44"/>
      <c r="L1" s="44"/>
      <c r="M1" s="44"/>
      <c r="N1" s="44"/>
      <c r="O1" s="44"/>
      <c r="P1" s="45" t="s">
        <v>13</v>
      </c>
      <c r="Q1" s="43"/>
      <c r="R1" s="43"/>
    </row>
    <row r="2" spans="1:24" s="5" customFormat="1" ht="12" x14ac:dyDescent="0.25">
      <c r="A2" s="6"/>
      <c r="B2" s="6"/>
      <c r="C2" s="2"/>
      <c r="D2" s="7"/>
      <c r="E2" s="2"/>
      <c r="F2" s="2"/>
      <c r="G2" s="2"/>
      <c r="H2" s="2"/>
      <c r="I2" s="2"/>
      <c r="J2" s="2"/>
      <c r="K2" s="2"/>
      <c r="L2" s="2"/>
      <c r="M2" s="2"/>
      <c r="N2" s="2"/>
    </row>
    <row r="3" spans="1:24" s="5" customFormat="1" ht="12" x14ac:dyDescent="0.25">
      <c r="A3" s="1" t="s">
        <v>53</v>
      </c>
      <c r="B3" s="13"/>
      <c r="C3" s="2"/>
      <c r="D3" s="3"/>
      <c r="E3" s="2"/>
      <c r="F3" s="2"/>
      <c r="G3" s="2"/>
      <c r="H3" s="2"/>
      <c r="I3" s="2"/>
      <c r="J3" s="2"/>
      <c r="K3" s="2"/>
      <c r="L3" s="2"/>
      <c r="M3" s="2"/>
      <c r="N3" s="2"/>
      <c r="O3" s="2"/>
      <c r="P3" s="2"/>
      <c r="Q3" s="2"/>
      <c r="R3" s="2"/>
      <c r="S3" s="2"/>
      <c r="T3" s="2"/>
      <c r="U3" s="1"/>
      <c r="V3" s="13"/>
      <c r="W3" s="4"/>
      <c r="X3" s="4"/>
    </row>
    <row r="4" spans="1:24" s="12" customFormat="1" ht="12" x14ac:dyDescent="0.25">
      <c r="A4" s="8" t="s">
        <v>54</v>
      </c>
      <c r="B4" s="99"/>
      <c r="C4" s="9"/>
      <c r="D4" s="10"/>
      <c r="E4" s="9"/>
      <c r="F4" s="9"/>
      <c r="G4" s="9"/>
      <c r="H4" s="9"/>
      <c r="I4" s="9"/>
      <c r="J4" s="9"/>
      <c r="K4" s="9"/>
      <c r="L4" s="9"/>
      <c r="M4" s="9"/>
      <c r="N4" s="9"/>
      <c r="O4" s="9"/>
      <c r="P4" s="9"/>
      <c r="Q4" s="9"/>
      <c r="R4" s="9"/>
      <c r="S4" s="9"/>
      <c r="T4" s="9"/>
      <c r="U4" s="8"/>
      <c r="V4" s="99"/>
      <c r="W4" s="11"/>
      <c r="X4" s="11"/>
    </row>
    <row r="5" spans="1:24" s="5" customFormat="1" ht="12" x14ac:dyDescent="0.25">
      <c r="A5" s="1" t="s">
        <v>55</v>
      </c>
      <c r="B5" s="13"/>
      <c r="C5" s="2"/>
      <c r="D5" s="3"/>
      <c r="E5" s="2"/>
      <c r="F5" s="2"/>
      <c r="G5" s="2"/>
      <c r="H5" s="2"/>
      <c r="I5" s="2"/>
      <c r="J5" s="2"/>
      <c r="K5" s="2"/>
      <c r="L5" s="2"/>
      <c r="M5" s="2"/>
      <c r="N5" s="2"/>
      <c r="O5" s="2"/>
      <c r="P5" s="2"/>
      <c r="Q5" s="2"/>
      <c r="R5" s="2"/>
      <c r="S5" s="2"/>
      <c r="T5" s="2"/>
      <c r="U5" s="1"/>
      <c r="V5" s="13"/>
      <c r="W5" s="4"/>
      <c r="X5" s="4"/>
    </row>
    <row r="6" spans="1:24" s="5" customFormat="1" ht="12" x14ac:dyDescent="0.25">
      <c r="A6" s="1" t="s">
        <v>56</v>
      </c>
      <c r="B6" s="13"/>
      <c r="C6" s="2"/>
      <c r="D6" s="3"/>
      <c r="E6" s="2"/>
      <c r="F6" s="2"/>
      <c r="G6" s="2"/>
      <c r="H6" s="2"/>
      <c r="I6" s="2"/>
      <c r="J6" s="2"/>
      <c r="K6" s="2"/>
      <c r="L6" s="2"/>
      <c r="M6" s="2"/>
      <c r="N6" s="2"/>
      <c r="O6" s="2"/>
      <c r="P6" s="2"/>
      <c r="Q6" s="2"/>
      <c r="R6" s="2"/>
      <c r="S6" s="2"/>
      <c r="T6" s="2"/>
      <c r="U6" s="1"/>
      <c r="V6" s="13"/>
      <c r="W6" s="4"/>
      <c r="X6" s="4"/>
    </row>
    <row r="7" spans="1:24" s="5" customFormat="1" ht="12" x14ac:dyDescent="0.25">
      <c r="A7" s="1" t="s">
        <v>57</v>
      </c>
      <c r="B7" s="13"/>
      <c r="C7" s="2"/>
      <c r="D7" s="3"/>
      <c r="E7" s="2"/>
      <c r="F7" s="2"/>
      <c r="G7" s="2"/>
      <c r="H7" s="2"/>
      <c r="I7" s="2"/>
      <c r="J7" s="2"/>
      <c r="K7" s="2"/>
      <c r="L7" s="2"/>
      <c r="M7" s="2"/>
      <c r="N7" s="2"/>
      <c r="O7" s="2"/>
      <c r="P7" s="2"/>
      <c r="Q7" s="2"/>
      <c r="R7" s="2"/>
      <c r="S7" s="2"/>
      <c r="U7" s="1"/>
      <c r="V7" s="13"/>
      <c r="W7" s="4"/>
      <c r="X7" s="4"/>
    </row>
    <row r="8" spans="1:24" s="5" customFormat="1" ht="12" x14ac:dyDescent="0.25">
      <c r="A8" s="1"/>
      <c r="B8" s="1"/>
      <c r="C8" s="2"/>
      <c r="D8" s="3"/>
      <c r="E8" s="2"/>
      <c r="F8" s="2"/>
      <c r="G8" s="2"/>
      <c r="H8" s="2"/>
      <c r="I8" s="2"/>
      <c r="J8" s="2"/>
      <c r="K8" s="2"/>
      <c r="L8" s="2"/>
      <c r="M8" s="2"/>
      <c r="N8" s="2"/>
    </row>
    <row r="9" spans="1:24" s="17" customFormat="1" ht="12" x14ac:dyDescent="0.25">
      <c r="A9" s="13"/>
      <c r="B9" s="13"/>
      <c r="C9" s="14"/>
      <c r="D9" s="15"/>
      <c r="E9" s="14"/>
      <c r="F9" s="14"/>
      <c r="G9" s="14"/>
      <c r="H9" s="14"/>
      <c r="I9" s="14"/>
      <c r="J9" s="14"/>
      <c r="K9" s="14"/>
      <c r="L9" s="14"/>
      <c r="M9" s="14"/>
      <c r="N9" s="14"/>
    </row>
    <row r="10" spans="1:24" s="53" customFormat="1" ht="18" customHeight="1" x14ac:dyDescent="0.25">
      <c r="A10" s="49" t="s">
        <v>0</v>
      </c>
      <c r="B10" s="50" t="s">
        <v>14</v>
      </c>
      <c r="C10" s="178" t="s">
        <v>15</v>
      </c>
      <c r="D10" s="178"/>
      <c r="E10" s="178" t="s">
        <v>16</v>
      </c>
      <c r="F10" s="178"/>
      <c r="G10" s="178" t="s">
        <v>17</v>
      </c>
      <c r="H10" s="178"/>
      <c r="I10" s="178" t="s">
        <v>18</v>
      </c>
      <c r="J10" s="178"/>
      <c r="K10" s="178" t="s">
        <v>118</v>
      </c>
      <c r="L10" s="178"/>
      <c r="M10" s="178" t="s">
        <v>119</v>
      </c>
      <c r="N10" s="178"/>
      <c r="O10" s="176" t="s">
        <v>19</v>
      </c>
      <c r="P10" s="177"/>
      <c r="Q10" s="51"/>
      <c r="R10" s="52"/>
    </row>
    <row r="11" spans="1:24" s="60" customFormat="1" ht="18" customHeight="1" x14ac:dyDescent="0.25">
      <c r="A11" s="54"/>
      <c r="B11" s="55"/>
      <c r="C11" s="56" t="s">
        <v>20</v>
      </c>
      <c r="D11" s="57" t="s">
        <v>21</v>
      </c>
      <c r="E11" s="56" t="s">
        <v>20</v>
      </c>
      <c r="F11" s="57" t="s">
        <v>21</v>
      </c>
      <c r="G11" s="56" t="s">
        <v>20</v>
      </c>
      <c r="H11" s="57" t="s">
        <v>21</v>
      </c>
      <c r="I11" s="56" t="s">
        <v>20</v>
      </c>
      <c r="J11" s="57" t="s">
        <v>21</v>
      </c>
      <c r="K11" s="56" t="s">
        <v>20</v>
      </c>
      <c r="L11" s="57" t="s">
        <v>21</v>
      </c>
      <c r="M11" s="56" t="s">
        <v>20</v>
      </c>
      <c r="N11" s="57" t="s">
        <v>21</v>
      </c>
      <c r="O11" s="56" t="s">
        <v>20</v>
      </c>
      <c r="P11" s="57" t="s">
        <v>21</v>
      </c>
      <c r="Q11" s="58"/>
      <c r="R11" s="59"/>
    </row>
    <row r="12" spans="1:24" s="46" customFormat="1" ht="18" customHeight="1" x14ac:dyDescent="0.25">
      <c r="A12" s="61">
        <v>1</v>
      </c>
      <c r="B12" s="62" t="s">
        <v>58</v>
      </c>
      <c r="C12" s="142">
        <v>0.35560000000000003</v>
      </c>
      <c r="D12" s="63">
        <f t="shared" ref="D12:D17" si="0">C12*$P12</f>
        <v>11951.68</v>
      </c>
      <c r="E12" s="142"/>
      <c r="F12" s="63">
        <f t="shared" ref="F12:F17" si="1">E12*$P12</f>
        <v>0</v>
      </c>
      <c r="G12" s="142">
        <v>0.32219999999999999</v>
      </c>
      <c r="H12" s="63">
        <f t="shared" ref="H12:H17" si="2">G12*$P12</f>
        <v>10829.11</v>
      </c>
      <c r="I12" s="142"/>
      <c r="J12" s="63">
        <f t="shared" ref="J12:J17" si="3">I12*$P12</f>
        <v>0</v>
      </c>
      <c r="K12" s="142">
        <v>0.32219999999999999</v>
      </c>
      <c r="L12" s="63">
        <f t="shared" ref="L12" si="4">K12*$P12</f>
        <v>10829.11</v>
      </c>
      <c r="M12" s="142"/>
      <c r="N12" s="63">
        <f t="shared" ref="N12" si="5">M12*$P12</f>
        <v>0</v>
      </c>
      <c r="O12" s="143">
        <f>C12+E12+G12+I12+K12+M12</f>
        <v>1</v>
      </c>
      <c r="P12" s="63">
        <v>33609.910000000003</v>
      </c>
      <c r="Q12" s="47"/>
      <c r="R12" s="48"/>
    </row>
    <row r="13" spans="1:24" s="46" customFormat="1" ht="18" customHeight="1" x14ac:dyDescent="0.25">
      <c r="A13" s="61">
        <v>2</v>
      </c>
      <c r="B13" s="62" t="s">
        <v>32</v>
      </c>
      <c r="C13" s="142">
        <v>0.33329999999999999</v>
      </c>
      <c r="D13" s="63">
        <f t="shared" si="0"/>
        <v>16564.32</v>
      </c>
      <c r="E13" s="142"/>
      <c r="F13" s="63">
        <f t="shared" si="1"/>
        <v>0</v>
      </c>
      <c r="G13" s="142">
        <v>0.33329999999999999</v>
      </c>
      <c r="H13" s="63">
        <f t="shared" si="2"/>
        <v>16564.32</v>
      </c>
      <c r="I13" s="142"/>
      <c r="J13" s="63">
        <f t="shared" si="3"/>
        <v>0</v>
      </c>
      <c r="K13" s="142">
        <v>0.33339999999999997</v>
      </c>
      <c r="L13" s="63">
        <f t="shared" ref="L13" si="6">K13*$P13</f>
        <v>16569.29</v>
      </c>
      <c r="M13" s="142"/>
      <c r="N13" s="63">
        <f t="shared" ref="N13" si="7">M13*$P13</f>
        <v>0</v>
      </c>
      <c r="O13" s="143">
        <f t="shared" ref="O13:O17" si="8">C13+E13+G13+I13+K13+M13</f>
        <v>1</v>
      </c>
      <c r="P13" s="63">
        <v>49697.93</v>
      </c>
      <c r="Q13" s="47"/>
      <c r="R13" s="48"/>
    </row>
    <row r="14" spans="1:24" s="46" customFormat="1" ht="18" customHeight="1" x14ac:dyDescent="0.25">
      <c r="A14" s="61">
        <v>3</v>
      </c>
      <c r="B14" s="62" t="s">
        <v>70</v>
      </c>
      <c r="C14" s="142">
        <v>0.33329999999999999</v>
      </c>
      <c r="D14" s="63">
        <f t="shared" si="0"/>
        <v>7754.22</v>
      </c>
      <c r="E14" s="142"/>
      <c r="F14" s="63">
        <f t="shared" si="1"/>
        <v>0</v>
      </c>
      <c r="G14" s="142">
        <v>0.33329999999999999</v>
      </c>
      <c r="H14" s="63">
        <f t="shared" si="2"/>
        <v>7754.22</v>
      </c>
      <c r="I14" s="142"/>
      <c r="J14" s="63">
        <f t="shared" si="3"/>
        <v>0</v>
      </c>
      <c r="K14" s="142">
        <v>0.33339999999999997</v>
      </c>
      <c r="L14" s="63">
        <f t="shared" ref="L14" si="9">K14*$P14</f>
        <v>7756.55</v>
      </c>
      <c r="M14" s="142"/>
      <c r="N14" s="63">
        <f t="shared" ref="N14" si="10">M14*$P14</f>
        <v>0</v>
      </c>
      <c r="O14" s="143">
        <f t="shared" si="8"/>
        <v>1</v>
      </c>
      <c r="P14" s="63">
        <v>23265</v>
      </c>
      <c r="Q14" s="47"/>
      <c r="R14" s="48"/>
    </row>
    <row r="15" spans="1:24" s="46" customFormat="1" ht="18" customHeight="1" x14ac:dyDescent="0.25">
      <c r="A15" s="61">
        <v>4</v>
      </c>
      <c r="B15" s="62" t="s">
        <v>73</v>
      </c>
      <c r="C15" s="142"/>
      <c r="D15" s="63">
        <f t="shared" si="0"/>
        <v>0</v>
      </c>
      <c r="E15" s="142">
        <v>0.33329999999999999</v>
      </c>
      <c r="F15" s="63">
        <f t="shared" si="1"/>
        <v>104596.73</v>
      </c>
      <c r="G15" s="142"/>
      <c r="H15" s="63">
        <f t="shared" si="2"/>
        <v>0</v>
      </c>
      <c r="I15" s="142">
        <v>0.33329999999999999</v>
      </c>
      <c r="J15" s="63">
        <f t="shared" si="3"/>
        <v>104596.73</v>
      </c>
      <c r="K15" s="142"/>
      <c r="L15" s="63">
        <f t="shared" ref="L15" si="11">K15*$P15</f>
        <v>0</v>
      </c>
      <c r="M15" s="142">
        <v>0.33339999999999997</v>
      </c>
      <c r="N15" s="63">
        <f t="shared" ref="N15" si="12">M15*$P15</f>
        <v>104628.11</v>
      </c>
      <c r="O15" s="143">
        <f t="shared" si="8"/>
        <v>1</v>
      </c>
      <c r="P15" s="63">
        <v>313821.58</v>
      </c>
      <c r="Q15" s="47"/>
      <c r="R15" s="48"/>
    </row>
    <row r="16" spans="1:24" s="46" customFormat="1" ht="18" customHeight="1" x14ac:dyDescent="0.25">
      <c r="A16" s="61">
        <v>5</v>
      </c>
      <c r="B16" s="62" t="s">
        <v>77</v>
      </c>
      <c r="C16" s="142"/>
      <c r="D16" s="63">
        <f t="shared" si="0"/>
        <v>0</v>
      </c>
      <c r="E16" s="142"/>
      <c r="F16" s="63">
        <f t="shared" si="1"/>
        <v>0</v>
      </c>
      <c r="G16" s="142"/>
      <c r="H16" s="63">
        <f t="shared" si="2"/>
        <v>0</v>
      </c>
      <c r="I16" s="142"/>
      <c r="J16" s="63">
        <f t="shared" si="3"/>
        <v>0</v>
      </c>
      <c r="K16" s="142"/>
      <c r="L16" s="63">
        <f t="shared" ref="L16" si="13">K16*$P16</f>
        <v>0</v>
      </c>
      <c r="M16" s="142">
        <v>1</v>
      </c>
      <c r="N16" s="63">
        <f t="shared" ref="N16" si="14">M16*$P16</f>
        <v>5706.4</v>
      </c>
      <c r="O16" s="143">
        <f t="shared" si="8"/>
        <v>1</v>
      </c>
      <c r="P16" s="63">
        <v>5706.4</v>
      </c>
      <c r="Q16" s="47"/>
      <c r="R16" s="48"/>
    </row>
    <row r="17" spans="1:248" s="46" customFormat="1" ht="18" customHeight="1" x14ac:dyDescent="0.25">
      <c r="A17" s="61">
        <v>6</v>
      </c>
      <c r="B17" s="62" t="s">
        <v>80</v>
      </c>
      <c r="C17" s="142"/>
      <c r="D17" s="63">
        <f t="shared" si="0"/>
        <v>0</v>
      </c>
      <c r="E17" s="142"/>
      <c r="F17" s="63">
        <f t="shared" si="1"/>
        <v>0</v>
      </c>
      <c r="G17" s="142"/>
      <c r="H17" s="63">
        <f t="shared" si="2"/>
        <v>0</v>
      </c>
      <c r="I17" s="142"/>
      <c r="J17" s="63">
        <f t="shared" si="3"/>
        <v>0</v>
      </c>
      <c r="K17" s="142"/>
      <c r="L17" s="63">
        <f t="shared" ref="L17" si="15">K17*$P17</f>
        <v>0</v>
      </c>
      <c r="M17" s="142">
        <v>1</v>
      </c>
      <c r="N17" s="63">
        <f t="shared" ref="N17" si="16">M17*$P17</f>
        <v>7534.83</v>
      </c>
      <c r="O17" s="143">
        <f t="shared" si="8"/>
        <v>1</v>
      </c>
      <c r="P17" s="63">
        <v>7534.83</v>
      </c>
      <c r="Q17" s="47"/>
      <c r="R17" s="48"/>
    </row>
    <row r="18" spans="1:248" s="46" customFormat="1" ht="18" customHeight="1" x14ac:dyDescent="0.2">
      <c r="A18" s="64"/>
      <c r="B18" s="62" t="s">
        <v>22</v>
      </c>
      <c r="C18" s="65">
        <f>D18/$P$18</f>
        <v>8.4000000000000005E-2</v>
      </c>
      <c r="D18" s="66">
        <f>SUM(D12:D17)</f>
        <v>36270.22</v>
      </c>
      <c r="E18" s="65">
        <f>F18/$P$18</f>
        <v>0.24099999999999999</v>
      </c>
      <c r="F18" s="66">
        <f>SUM(F12:F17)</f>
        <v>104596.73</v>
      </c>
      <c r="G18" s="65">
        <f>H18/$P$18</f>
        <v>8.1000000000000003E-2</v>
      </c>
      <c r="H18" s="66">
        <f>SUM(H12:H17)</f>
        <v>35147.65</v>
      </c>
      <c r="I18" s="65">
        <f>J18/$P$18</f>
        <v>0.24099999999999999</v>
      </c>
      <c r="J18" s="66">
        <f>SUM(J12:J17)</f>
        <v>104596.73</v>
      </c>
      <c r="K18" s="65">
        <f>L18/$P$18</f>
        <v>8.1000000000000003E-2</v>
      </c>
      <c r="L18" s="66">
        <f>SUM(L12:L17)</f>
        <v>35154.949999999997</v>
      </c>
      <c r="M18" s="65">
        <f>N18/$P$18</f>
        <v>0.27200000000000002</v>
      </c>
      <c r="N18" s="66">
        <f>SUM(N12:N17)</f>
        <v>117869.34</v>
      </c>
      <c r="O18" s="67">
        <f>P18/$P$18</f>
        <v>1</v>
      </c>
      <c r="P18" s="68">
        <f>SUM(P12:P17)</f>
        <v>433635.65</v>
      </c>
      <c r="Q18" s="47"/>
      <c r="R18" s="43"/>
    </row>
    <row r="19" spans="1:248" s="46" customFormat="1" ht="18" customHeight="1" x14ac:dyDescent="0.2">
      <c r="A19" s="64"/>
      <c r="B19" s="62" t="s">
        <v>23</v>
      </c>
      <c r="C19" s="69">
        <f>C18</f>
        <v>8.4000000000000005E-2</v>
      </c>
      <c r="D19" s="63">
        <f>D18</f>
        <v>36270.22</v>
      </c>
      <c r="E19" s="69">
        <f>F19/$P$18</f>
        <v>0.32500000000000001</v>
      </c>
      <c r="F19" s="63">
        <f>D19+F18</f>
        <v>140866.95000000001</v>
      </c>
      <c r="G19" s="69">
        <f>H19/$P$18</f>
        <v>0.40600000000000003</v>
      </c>
      <c r="H19" s="63">
        <f>F19+H18</f>
        <v>176014.6</v>
      </c>
      <c r="I19" s="69">
        <f>J19/$P$18</f>
        <v>0.64700000000000002</v>
      </c>
      <c r="J19" s="63">
        <f>H19+J18</f>
        <v>280611.33</v>
      </c>
      <c r="K19" s="69">
        <f>L19/$P$18</f>
        <v>0.72799999999999998</v>
      </c>
      <c r="L19" s="63">
        <f>J19+L18</f>
        <v>315766.28000000003</v>
      </c>
      <c r="M19" s="69">
        <f>N19/$P$18</f>
        <v>1</v>
      </c>
      <c r="N19" s="63">
        <f>L19+N18+0.03</f>
        <v>433635.65</v>
      </c>
      <c r="O19" s="70"/>
      <c r="P19" s="71"/>
      <c r="Q19" s="47"/>
      <c r="R19" s="100"/>
    </row>
    <row r="20" spans="1:248" x14ac:dyDescent="0.2">
      <c r="P20" s="75"/>
      <c r="Q20" s="47"/>
      <c r="R20" s="76"/>
    </row>
    <row r="22" spans="1:248" s="79" customFormat="1" ht="24.95" customHeight="1" x14ac:dyDescent="0.2">
      <c r="A22" s="39"/>
      <c r="B22" s="88" t="s">
        <v>117</v>
      </c>
      <c r="C22" s="77"/>
      <c r="D22" s="78"/>
      <c r="E22" s="78"/>
      <c r="F22" s="32"/>
      <c r="G22" s="76"/>
      <c r="H22" s="39"/>
      <c r="I22" s="39"/>
      <c r="J22" s="39"/>
      <c r="K22" s="76"/>
      <c r="L22" s="39"/>
      <c r="M22" s="39"/>
      <c r="N22" s="39"/>
      <c r="O22" s="78"/>
      <c r="P22" s="78"/>
      <c r="Q22" s="74"/>
      <c r="R22" s="72"/>
      <c r="S22" s="39"/>
      <c r="T22" s="39"/>
      <c r="U22" s="77"/>
      <c r="V22" s="78"/>
      <c r="W22" s="78"/>
      <c r="X22" s="32"/>
      <c r="Y22" s="76"/>
      <c r="Z22" s="39"/>
      <c r="AA22" s="39"/>
      <c r="AB22" s="77"/>
      <c r="AC22" s="78"/>
      <c r="AD22" s="78"/>
      <c r="AE22" s="32"/>
      <c r="AF22" s="76"/>
      <c r="AG22" s="39"/>
      <c r="AH22" s="39"/>
      <c r="AI22" s="77"/>
      <c r="AJ22" s="78"/>
      <c r="AK22" s="78"/>
      <c r="AL22" s="32"/>
      <c r="AM22" s="76"/>
      <c r="AN22" s="39"/>
      <c r="AO22" s="39"/>
      <c r="AP22" s="77"/>
      <c r="AQ22" s="78"/>
      <c r="AR22" s="78"/>
      <c r="AS22" s="32"/>
      <c r="AT22" s="76"/>
      <c r="AU22" s="39"/>
      <c r="AV22" s="39"/>
      <c r="AW22" s="77"/>
      <c r="AX22" s="78"/>
      <c r="AY22" s="78"/>
      <c r="AZ22" s="32"/>
      <c r="BA22" s="76"/>
      <c r="BB22" s="39"/>
      <c r="BC22" s="39"/>
      <c r="BD22" s="77"/>
      <c r="BE22" s="78"/>
      <c r="BF22" s="78"/>
      <c r="BG22" s="32"/>
      <c r="BH22" s="76"/>
      <c r="BI22" s="39"/>
      <c r="BJ22" s="39"/>
      <c r="BK22" s="77"/>
      <c r="BL22" s="78"/>
      <c r="BM22" s="78"/>
      <c r="BN22" s="32"/>
      <c r="BO22" s="76"/>
      <c r="BP22" s="39"/>
      <c r="BQ22" s="39"/>
      <c r="BR22" s="77"/>
      <c r="BS22" s="78"/>
      <c r="BT22" s="78"/>
      <c r="BU22" s="32"/>
      <c r="BV22" s="76"/>
      <c r="BW22" s="39"/>
      <c r="BX22" s="39"/>
      <c r="BY22" s="77"/>
      <c r="BZ22" s="78"/>
      <c r="CA22" s="78"/>
      <c r="CB22" s="32"/>
      <c r="CC22" s="76"/>
      <c r="CD22" s="39"/>
      <c r="CE22" s="39"/>
      <c r="CF22" s="77"/>
      <c r="CG22" s="78"/>
      <c r="CH22" s="78"/>
      <c r="CI22" s="32"/>
      <c r="CJ22" s="76"/>
      <c r="CK22" s="39"/>
      <c r="CL22" s="39"/>
      <c r="CM22" s="77"/>
      <c r="CN22" s="78"/>
      <c r="CO22" s="78"/>
      <c r="CP22" s="32"/>
      <c r="CQ22" s="76"/>
      <c r="CR22" s="39"/>
      <c r="CS22" s="39"/>
      <c r="CT22" s="77"/>
      <c r="CU22" s="78"/>
      <c r="CV22" s="78"/>
      <c r="CW22" s="32"/>
      <c r="CX22" s="76"/>
      <c r="CY22" s="39"/>
      <c r="CZ22" s="39"/>
      <c r="DA22" s="77"/>
      <c r="DB22" s="78"/>
      <c r="DC22" s="78"/>
      <c r="DD22" s="32"/>
      <c r="DE22" s="76"/>
      <c r="DF22" s="39"/>
      <c r="DG22" s="39"/>
      <c r="DH22" s="77"/>
      <c r="DI22" s="78"/>
      <c r="DJ22" s="78"/>
      <c r="DK22" s="32"/>
      <c r="DL22" s="76"/>
      <c r="DM22" s="39"/>
      <c r="DN22" s="39"/>
      <c r="DO22" s="77"/>
      <c r="DP22" s="78"/>
      <c r="DQ22" s="78"/>
      <c r="DR22" s="32"/>
      <c r="DS22" s="76"/>
      <c r="DT22" s="39"/>
      <c r="DU22" s="39"/>
      <c r="DV22" s="77"/>
      <c r="DW22" s="78"/>
      <c r="DX22" s="78"/>
      <c r="DY22" s="32"/>
      <c r="DZ22" s="76"/>
      <c r="EA22" s="39"/>
      <c r="EB22" s="39"/>
      <c r="EC22" s="77"/>
      <c r="ED22" s="78"/>
      <c r="EE22" s="78"/>
      <c r="EF22" s="32"/>
      <c r="EG22" s="76"/>
      <c r="EH22" s="39"/>
      <c r="EI22" s="39"/>
      <c r="EJ22" s="77"/>
      <c r="EK22" s="78"/>
      <c r="EL22" s="78"/>
      <c r="EM22" s="32"/>
      <c r="EN22" s="76"/>
      <c r="EO22" s="39"/>
      <c r="EP22" s="39"/>
      <c r="EQ22" s="77"/>
      <c r="ER22" s="78"/>
      <c r="ES22" s="78"/>
      <c r="ET22" s="32"/>
      <c r="EU22" s="76"/>
      <c r="EV22" s="39"/>
      <c r="EW22" s="39"/>
      <c r="EX22" s="77"/>
      <c r="EY22" s="78"/>
      <c r="EZ22" s="78"/>
      <c r="FA22" s="32"/>
      <c r="FB22" s="76"/>
      <c r="FC22" s="39"/>
      <c r="FD22" s="39"/>
      <c r="FE22" s="77"/>
      <c r="FF22" s="78"/>
      <c r="FG22" s="78"/>
      <c r="FH22" s="32"/>
      <c r="FI22" s="76"/>
      <c r="FJ22" s="39"/>
      <c r="FK22" s="39"/>
      <c r="FL22" s="77"/>
      <c r="FM22" s="78"/>
      <c r="FN22" s="78"/>
      <c r="FO22" s="32"/>
      <c r="FP22" s="76"/>
      <c r="FQ22" s="39"/>
      <c r="FR22" s="39"/>
      <c r="FS22" s="77"/>
      <c r="FT22" s="78"/>
      <c r="FU22" s="78"/>
      <c r="FV22" s="32"/>
      <c r="FW22" s="76"/>
      <c r="FX22" s="39"/>
      <c r="FY22" s="39"/>
      <c r="FZ22" s="77"/>
      <c r="GA22" s="78"/>
      <c r="GB22" s="78"/>
      <c r="GC22" s="32"/>
      <c r="GD22" s="76"/>
      <c r="GE22" s="39"/>
      <c r="GF22" s="39"/>
      <c r="GG22" s="77"/>
      <c r="GH22" s="78"/>
      <c r="GI22" s="78"/>
      <c r="GJ22" s="32"/>
      <c r="GK22" s="76"/>
      <c r="GL22" s="39"/>
      <c r="GM22" s="39"/>
      <c r="GN22" s="77"/>
      <c r="GO22" s="78"/>
      <c r="GP22" s="78"/>
      <c r="GQ22" s="32"/>
      <c r="GR22" s="76"/>
      <c r="GS22" s="39"/>
      <c r="GT22" s="39"/>
      <c r="GU22" s="77"/>
      <c r="GV22" s="78"/>
      <c r="GW22" s="78"/>
      <c r="GX22" s="32"/>
      <c r="GY22" s="76"/>
      <c r="GZ22" s="39"/>
      <c r="HA22" s="39"/>
      <c r="HB22" s="77"/>
      <c r="HC22" s="78"/>
      <c r="HD22" s="78"/>
      <c r="HE22" s="32"/>
      <c r="HF22" s="76"/>
      <c r="HG22" s="39"/>
      <c r="HH22" s="39"/>
      <c r="HI22" s="77"/>
      <c r="HJ22" s="78"/>
      <c r="HK22" s="78"/>
      <c r="HL22" s="32"/>
      <c r="HM22" s="76"/>
      <c r="HN22" s="39"/>
      <c r="HO22" s="39"/>
      <c r="HP22" s="77"/>
      <c r="HQ22" s="78"/>
      <c r="HR22" s="78"/>
      <c r="HS22" s="32"/>
      <c r="HT22" s="76"/>
      <c r="HU22" s="39"/>
      <c r="HV22" s="39"/>
      <c r="HW22" s="77"/>
      <c r="HX22" s="78"/>
      <c r="HY22" s="78"/>
      <c r="HZ22" s="32"/>
      <c r="IA22" s="76"/>
      <c r="IB22" s="39"/>
      <c r="IC22" s="39"/>
      <c r="ID22" s="77"/>
      <c r="IE22" s="78"/>
      <c r="IF22" s="78"/>
      <c r="IG22" s="32"/>
      <c r="IH22" s="76"/>
      <c r="II22" s="39"/>
      <c r="IJ22" s="39"/>
      <c r="IK22" s="77"/>
      <c r="IL22" s="78"/>
      <c r="IM22" s="78"/>
      <c r="IN22" s="32"/>
    </row>
    <row r="23" spans="1:248" x14ac:dyDescent="0.2">
      <c r="Q23" s="32"/>
    </row>
    <row r="90" spans="1:248" s="73" customFormat="1" x14ac:dyDescent="0.2">
      <c r="A90" s="43"/>
      <c r="B90" s="80"/>
      <c r="D90" s="74"/>
      <c r="E90" s="43"/>
      <c r="F90" s="43"/>
      <c r="G90" s="43"/>
      <c r="H90" s="43"/>
      <c r="I90" s="43"/>
      <c r="J90" s="43"/>
      <c r="K90" s="43"/>
      <c r="L90" s="43"/>
      <c r="M90" s="43"/>
      <c r="N90" s="43"/>
      <c r="O90" s="43"/>
      <c r="P90" s="43"/>
      <c r="Q90" s="74"/>
      <c r="R90" s="72"/>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c r="DD90" s="43"/>
      <c r="DE90" s="43"/>
      <c r="DF90" s="43"/>
      <c r="DG90" s="43"/>
      <c r="DH90" s="43"/>
      <c r="DI90" s="43"/>
      <c r="DJ90" s="43"/>
      <c r="DK90" s="43"/>
      <c r="DL90" s="43"/>
      <c r="DM90" s="43"/>
      <c r="DN90" s="43"/>
      <c r="DO90" s="43"/>
      <c r="DP90" s="43"/>
      <c r="DQ90" s="43"/>
      <c r="DR90" s="43"/>
      <c r="DS90" s="43"/>
      <c r="DT90" s="43"/>
      <c r="DU90" s="43"/>
      <c r="DV90" s="43"/>
      <c r="DW90" s="43"/>
      <c r="DX90" s="43"/>
      <c r="DY90" s="43"/>
      <c r="DZ90" s="43"/>
      <c r="EA90" s="43"/>
      <c r="EB90" s="43"/>
      <c r="EC90" s="43"/>
      <c r="ED90" s="43"/>
      <c r="EE90" s="43"/>
      <c r="EF90" s="43"/>
      <c r="EG90" s="43"/>
      <c r="EH90" s="43"/>
      <c r="EI90" s="43"/>
      <c r="EJ90" s="43"/>
      <c r="EK90" s="43"/>
      <c r="EL90" s="43"/>
      <c r="EM90" s="43"/>
      <c r="EN90" s="43"/>
      <c r="EO90" s="43"/>
      <c r="EP90" s="43"/>
      <c r="EQ90" s="43"/>
      <c r="ER90" s="43"/>
      <c r="ES90" s="43"/>
      <c r="ET90" s="43"/>
      <c r="EU90" s="43"/>
      <c r="EV90" s="43"/>
      <c r="EW90" s="43"/>
      <c r="EX90" s="43"/>
      <c r="EY90" s="43"/>
      <c r="EZ90" s="43"/>
      <c r="FA90" s="43"/>
      <c r="FB90" s="43"/>
      <c r="FC90" s="43"/>
      <c r="FD90" s="43"/>
      <c r="FE90" s="43"/>
      <c r="FF90" s="43"/>
      <c r="FG90" s="43"/>
      <c r="FH90" s="43"/>
      <c r="FI90" s="43"/>
      <c r="FJ90" s="43"/>
      <c r="FK90" s="43"/>
      <c r="FL90" s="43"/>
      <c r="FM90" s="43"/>
      <c r="FN90" s="43"/>
      <c r="FO90" s="43"/>
      <c r="FP90" s="43"/>
      <c r="FQ90" s="43"/>
      <c r="FR90" s="43"/>
      <c r="FS90" s="43"/>
      <c r="FT90" s="43"/>
      <c r="FU90" s="43"/>
      <c r="FV90" s="43"/>
      <c r="FW90" s="43"/>
      <c r="FX90" s="43"/>
      <c r="FY90" s="43"/>
      <c r="FZ90" s="43"/>
      <c r="GA90" s="43"/>
      <c r="GB90" s="43"/>
      <c r="GC90" s="43"/>
      <c r="GD90" s="43"/>
      <c r="GE90" s="43"/>
      <c r="GF90" s="43"/>
      <c r="GG90" s="43"/>
      <c r="GH90" s="43"/>
      <c r="GI90" s="43"/>
      <c r="GJ90" s="43"/>
      <c r="GK90" s="43"/>
      <c r="GL90" s="43"/>
      <c r="GM90" s="43"/>
      <c r="GN90" s="43"/>
      <c r="GO90" s="43"/>
      <c r="GP90" s="43"/>
      <c r="GQ90" s="43"/>
      <c r="GR90" s="43"/>
      <c r="GS90" s="43"/>
      <c r="GT90" s="43"/>
      <c r="GU90" s="43"/>
      <c r="GV90" s="43"/>
      <c r="GW90" s="43"/>
      <c r="GX90" s="43"/>
      <c r="GY90" s="43"/>
      <c r="GZ90" s="43"/>
      <c r="HA90" s="43"/>
      <c r="HB90" s="43"/>
      <c r="HC90" s="43"/>
      <c r="HD90" s="43"/>
      <c r="HE90" s="43"/>
      <c r="HF90" s="43"/>
      <c r="HG90" s="43"/>
      <c r="HH90" s="43"/>
      <c r="HI90" s="43"/>
      <c r="HJ90" s="43"/>
      <c r="HK90" s="43"/>
      <c r="HL90" s="43"/>
      <c r="HM90" s="43"/>
      <c r="HN90" s="43"/>
      <c r="HO90" s="43"/>
      <c r="HP90" s="43"/>
      <c r="HQ90" s="43"/>
      <c r="HR90" s="43"/>
      <c r="HS90" s="43"/>
      <c r="HT90" s="43"/>
      <c r="HU90" s="43"/>
      <c r="HV90" s="43"/>
      <c r="HW90" s="43"/>
      <c r="HX90" s="43"/>
      <c r="HY90" s="43"/>
      <c r="HZ90" s="43"/>
      <c r="IA90" s="43"/>
      <c r="IB90" s="43"/>
      <c r="IC90" s="43"/>
      <c r="ID90" s="43"/>
      <c r="IE90" s="43"/>
      <c r="IF90" s="43"/>
      <c r="IG90" s="43"/>
      <c r="IH90" s="43"/>
      <c r="II90" s="43"/>
      <c r="IJ90" s="43"/>
      <c r="IK90" s="43"/>
      <c r="IL90" s="43"/>
      <c r="IM90" s="43"/>
      <c r="IN90" s="43"/>
    </row>
  </sheetData>
  <mergeCells count="7">
    <mergeCell ref="O10:P10"/>
    <mergeCell ref="C10:D10"/>
    <mergeCell ref="E10:F10"/>
    <mergeCell ref="K10:L10"/>
    <mergeCell ref="M10:N10"/>
    <mergeCell ref="G10:H10"/>
    <mergeCell ref="I10:J10"/>
  </mergeCells>
  <printOptions horizontalCentered="1"/>
  <pageMargins left="0.19685039370078741" right="0.19685039370078741" top="0.39370078740157483" bottom="0.39370078740157483" header="0.51181102362204722" footer="0.51181102362204722"/>
  <pageSetup paperSize="9" scale="83" fitToHeight="3"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4">
    <pageSetUpPr fitToPage="1"/>
  </sheetPr>
  <dimension ref="A1:Z146"/>
  <sheetViews>
    <sheetView showGridLines="0" topLeftCell="H1" zoomScale="90" zoomScaleNormal="90" zoomScaleSheetLayoutView="100" workbookViewId="0">
      <pane ySplit="11" topLeftCell="A12" activePane="bottomLeft" state="frozen"/>
      <selection activeCell="E1" sqref="E1"/>
      <selection pane="bottomLeft" activeCell="H12" sqref="H12"/>
    </sheetView>
  </sheetViews>
  <sheetFormatPr defaultRowHeight="15" x14ac:dyDescent="0.25"/>
  <cols>
    <col min="1" max="4" width="5.7109375" style="144" hidden="1" customWidth="1"/>
    <col min="5" max="5" width="11.28515625" style="144" hidden="1" customWidth="1"/>
    <col min="6" max="6" width="11.42578125" style="144" hidden="1" customWidth="1"/>
    <col min="7" max="7" width="11.85546875" style="144" hidden="1" customWidth="1"/>
    <col min="8" max="8" width="10.7109375" style="43" customWidth="1"/>
    <col min="9" max="9" width="3.7109375" style="43" customWidth="1"/>
    <col min="10" max="15" width="10.7109375" style="144" customWidth="1"/>
    <col min="16" max="16" width="12.85546875" style="144" customWidth="1"/>
    <col min="17" max="19" width="10.7109375" style="144" customWidth="1"/>
    <col min="20" max="256" width="9.140625" style="43"/>
    <col min="257" max="263" width="0" style="43" hidden="1" customWidth="1"/>
    <col min="264" max="264" width="10.7109375" style="43" customWidth="1"/>
    <col min="265" max="265" width="3.7109375" style="43" customWidth="1"/>
    <col min="266" max="271" width="10.7109375" style="43" customWidth="1"/>
    <col min="272" max="272" width="12.85546875" style="43" customWidth="1"/>
    <col min="273" max="275" width="10.7109375" style="43" customWidth="1"/>
    <col min="276" max="512" width="9.140625" style="43"/>
    <col min="513" max="519" width="0" style="43" hidden="1" customWidth="1"/>
    <col min="520" max="520" width="10.7109375" style="43" customWidth="1"/>
    <col min="521" max="521" width="3.7109375" style="43" customWidth="1"/>
    <col min="522" max="527" width="10.7109375" style="43" customWidth="1"/>
    <col min="528" max="528" width="12.85546875" style="43" customWidth="1"/>
    <col min="529" max="531" width="10.7109375" style="43" customWidth="1"/>
    <col min="532" max="768" width="9.140625" style="43"/>
    <col min="769" max="775" width="0" style="43" hidden="1" customWidth="1"/>
    <col min="776" max="776" width="10.7109375" style="43" customWidth="1"/>
    <col min="777" max="777" width="3.7109375" style="43" customWidth="1"/>
    <col min="778" max="783" width="10.7109375" style="43" customWidth="1"/>
    <col min="784" max="784" width="12.85546875" style="43" customWidth="1"/>
    <col min="785" max="787" width="10.7109375" style="43" customWidth="1"/>
    <col min="788" max="1024" width="9.140625" style="43"/>
    <col min="1025" max="1031" width="0" style="43" hidden="1" customWidth="1"/>
    <col min="1032" max="1032" width="10.7109375" style="43" customWidth="1"/>
    <col min="1033" max="1033" width="3.7109375" style="43" customWidth="1"/>
    <col min="1034" max="1039" width="10.7109375" style="43" customWidth="1"/>
    <col min="1040" max="1040" width="12.85546875" style="43" customWidth="1"/>
    <col min="1041" max="1043" width="10.7109375" style="43" customWidth="1"/>
    <col min="1044" max="1280" width="9.140625" style="43"/>
    <col min="1281" max="1287" width="0" style="43" hidden="1" customWidth="1"/>
    <col min="1288" max="1288" width="10.7109375" style="43" customWidth="1"/>
    <col min="1289" max="1289" width="3.7109375" style="43" customWidth="1"/>
    <col min="1290" max="1295" width="10.7109375" style="43" customWidth="1"/>
    <col min="1296" max="1296" width="12.85546875" style="43" customWidth="1"/>
    <col min="1297" max="1299" width="10.7109375" style="43" customWidth="1"/>
    <col min="1300" max="1536" width="9.140625" style="43"/>
    <col min="1537" max="1543" width="0" style="43" hidden="1" customWidth="1"/>
    <col min="1544" max="1544" width="10.7109375" style="43" customWidth="1"/>
    <col min="1545" max="1545" width="3.7109375" style="43" customWidth="1"/>
    <col min="1546" max="1551" width="10.7109375" style="43" customWidth="1"/>
    <col min="1552" max="1552" width="12.85546875" style="43" customWidth="1"/>
    <col min="1553" max="1555" width="10.7109375" style="43" customWidth="1"/>
    <col min="1556" max="1792" width="9.140625" style="43"/>
    <col min="1793" max="1799" width="0" style="43" hidden="1" customWidth="1"/>
    <col min="1800" max="1800" width="10.7109375" style="43" customWidth="1"/>
    <col min="1801" max="1801" width="3.7109375" style="43" customWidth="1"/>
    <col min="1802" max="1807" width="10.7109375" style="43" customWidth="1"/>
    <col min="1808" max="1808" width="12.85546875" style="43" customWidth="1"/>
    <col min="1809" max="1811" width="10.7109375" style="43" customWidth="1"/>
    <col min="1812" max="2048" width="9.140625" style="43"/>
    <col min="2049" max="2055" width="0" style="43" hidden="1" customWidth="1"/>
    <col min="2056" max="2056" width="10.7109375" style="43" customWidth="1"/>
    <col min="2057" max="2057" width="3.7109375" style="43" customWidth="1"/>
    <col min="2058" max="2063" width="10.7109375" style="43" customWidth="1"/>
    <col min="2064" max="2064" width="12.85546875" style="43" customWidth="1"/>
    <col min="2065" max="2067" width="10.7109375" style="43" customWidth="1"/>
    <col min="2068" max="2304" width="9.140625" style="43"/>
    <col min="2305" max="2311" width="0" style="43" hidden="1" customWidth="1"/>
    <col min="2312" max="2312" width="10.7109375" style="43" customWidth="1"/>
    <col min="2313" max="2313" width="3.7109375" style="43" customWidth="1"/>
    <col min="2314" max="2319" width="10.7109375" style="43" customWidth="1"/>
    <col min="2320" max="2320" width="12.85546875" style="43" customWidth="1"/>
    <col min="2321" max="2323" width="10.7109375" style="43" customWidth="1"/>
    <col min="2324" max="2560" width="9.140625" style="43"/>
    <col min="2561" max="2567" width="0" style="43" hidden="1" customWidth="1"/>
    <col min="2568" max="2568" width="10.7109375" style="43" customWidth="1"/>
    <col min="2569" max="2569" width="3.7109375" style="43" customWidth="1"/>
    <col min="2570" max="2575" width="10.7109375" style="43" customWidth="1"/>
    <col min="2576" max="2576" width="12.85546875" style="43" customWidth="1"/>
    <col min="2577" max="2579" width="10.7109375" style="43" customWidth="1"/>
    <col min="2580" max="2816" width="9.140625" style="43"/>
    <col min="2817" max="2823" width="0" style="43" hidden="1" customWidth="1"/>
    <col min="2824" max="2824" width="10.7109375" style="43" customWidth="1"/>
    <col min="2825" max="2825" width="3.7109375" style="43" customWidth="1"/>
    <col min="2826" max="2831" width="10.7109375" style="43" customWidth="1"/>
    <col min="2832" max="2832" width="12.85546875" style="43" customWidth="1"/>
    <col min="2833" max="2835" width="10.7109375" style="43" customWidth="1"/>
    <col min="2836" max="3072" width="9.140625" style="43"/>
    <col min="3073" max="3079" width="0" style="43" hidden="1" customWidth="1"/>
    <col min="3080" max="3080" width="10.7109375" style="43" customWidth="1"/>
    <col min="3081" max="3081" width="3.7109375" style="43" customWidth="1"/>
    <col min="3082" max="3087" width="10.7109375" style="43" customWidth="1"/>
    <col min="3088" max="3088" width="12.85546875" style="43" customWidth="1"/>
    <col min="3089" max="3091" width="10.7109375" style="43" customWidth="1"/>
    <col min="3092" max="3328" width="9.140625" style="43"/>
    <col min="3329" max="3335" width="0" style="43" hidden="1" customWidth="1"/>
    <col min="3336" max="3336" width="10.7109375" style="43" customWidth="1"/>
    <col min="3337" max="3337" width="3.7109375" style="43" customWidth="1"/>
    <col min="3338" max="3343" width="10.7109375" style="43" customWidth="1"/>
    <col min="3344" max="3344" width="12.85546875" style="43" customWidth="1"/>
    <col min="3345" max="3347" width="10.7109375" style="43" customWidth="1"/>
    <col min="3348" max="3584" width="9.140625" style="43"/>
    <col min="3585" max="3591" width="0" style="43" hidden="1" customWidth="1"/>
    <col min="3592" max="3592" width="10.7109375" style="43" customWidth="1"/>
    <col min="3593" max="3593" width="3.7109375" style="43" customWidth="1"/>
    <col min="3594" max="3599" width="10.7109375" style="43" customWidth="1"/>
    <col min="3600" max="3600" width="12.85546875" style="43" customWidth="1"/>
    <col min="3601" max="3603" width="10.7109375" style="43" customWidth="1"/>
    <col min="3604" max="3840" width="9.140625" style="43"/>
    <col min="3841" max="3847" width="0" style="43" hidden="1" customWidth="1"/>
    <col min="3848" max="3848" width="10.7109375" style="43" customWidth="1"/>
    <col min="3849" max="3849" width="3.7109375" style="43" customWidth="1"/>
    <col min="3850" max="3855" width="10.7109375" style="43" customWidth="1"/>
    <col min="3856" max="3856" width="12.85546875" style="43" customWidth="1"/>
    <col min="3857" max="3859" width="10.7109375" style="43" customWidth="1"/>
    <col min="3860" max="4096" width="9.140625" style="43"/>
    <col min="4097" max="4103" width="0" style="43" hidden="1" customWidth="1"/>
    <col min="4104" max="4104" width="10.7109375" style="43" customWidth="1"/>
    <col min="4105" max="4105" width="3.7109375" style="43" customWidth="1"/>
    <col min="4106" max="4111" width="10.7109375" style="43" customWidth="1"/>
    <col min="4112" max="4112" width="12.85546875" style="43" customWidth="1"/>
    <col min="4113" max="4115" width="10.7109375" style="43" customWidth="1"/>
    <col min="4116" max="4352" width="9.140625" style="43"/>
    <col min="4353" max="4359" width="0" style="43" hidden="1" customWidth="1"/>
    <col min="4360" max="4360" width="10.7109375" style="43" customWidth="1"/>
    <col min="4361" max="4361" width="3.7109375" style="43" customWidth="1"/>
    <col min="4362" max="4367" width="10.7109375" style="43" customWidth="1"/>
    <col min="4368" max="4368" width="12.85546875" style="43" customWidth="1"/>
    <col min="4369" max="4371" width="10.7109375" style="43" customWidth="1"/>
    <col min="4372" max="4608" width="9.140625" style="43"/>
    <col min="4609" max="4615" width="0" style="43" hidden="1" customWidth="1"/>
    <col min="4616" max="4616" width="10.7109375" style="43" customWidth="1"/>
    <col min="4617" max="4617" width="3.7109375" style="43" customWidth="1"/>
    <col min="4618" max="4623" width="10.7109375" style="43" customWidth="1"/>
    <col min="4624" max="4624" width="12.85546875" style="43" customWidth="1"/>
    <col min="4625" max="4627" width="10.7109375" style="43" customWidth="1"/>
    <col min="4628" max="4864" width="9.140625" style="43"/>
    <col min="4865" max="4871" width="0" style="43" hidden="1" customWidth="1"/>
    <col min="4872" max="4872" width="10.7109375" style="43" customWidth="1"/>
    <col min="4873" max="4873" width="3.7109375" style="43" customWidth="1"/>
    <col min="4874" max="4879" width="10.7109375" style="43" customWidth="1"/>
    <col min="4880" max="4880" width="12.85546875" style="43" customWidth="1"/>
    <col min="4881" max="4883" width="10.7109375" style="43" customWidth="1"/>
    <col min="4884" max="5120" width="9.140625" style="43"/>
    <col min="5121" max="5127" width="0" style="43" hidden="1" customWidth="1"/>
    <col min="5128" max="5128" width="10.7109375" style="43" customWidth="1"/>
    <col min="5129" max="5129" width="3.7109375" style="43" customWidth="1"/>
    <col min="5130" max="5135" width="10.7109375" style="43" customWidth="1"/>
    <col min="5136" max="5136" width="12.85546875" style="43" customWidth="1"/>
    <col min="5137" max="5139" width="10.7109375" style="43" customWidth="1"/>
    <col min="5140" max="5376" width="9.140625" style="43"/>
    <col min="5377" max="5383" width="0" style="43" hidden="1" customWidth="1"/>
    <col min="5384" max="5384" width="10.7109375" style="43" customWidth="1"/>
    <col min="5385" max="5385" width="3.7109375" style="43" customWidth="1"/>
    <col min="5386" max="5391" width="10.7109375" style="43" customWidth="1"/>
    <col min="5392" max="5392" width="12.85546875" style="43" customWidth="1"/>
    <col min="5393" max="5395" width="10.7109375" style="43" customWidth="1"/>
    <col min="5396" max="5632" width="9.140625" style="43"/>
    <col min="5633" max="5639" width="0" style="43" hidden="1" customWidth="1"/>
    <col min="5640" max="5640" width="10.7109375" style="43" customWidth="1"/>
    <col min="5641" max="5641" width="3.7109375" style="43" customWidth="1"/>
    <col min="5642" max="5647" width="10.7109375" style="43" customWidth="1"/>
    <col min="5648" max="5648" width="12.85546875" style="43" customWidth="1"/>
    <col min="5649" max="5651" width="10.7109375" style="43" customWidth="1"/>
    <col min="5652" max="5888" width="9.140625" style="43"/>
    <col min="5889" max="5895" width="0" style="43" hidden="1" customWidth="1"/>
    <col min="5896" max="5896" width="10.7109375" style="43" customWidth="1"/>
    <col min="5897" max="5897" width="3.7109375" style="43" customWidth="1"/>
    <col min="5898" max="5903" width="10.7109375" style="43" customWidth="1"/>
    <col min="5904" max="5904" width="12.85546875" style="43" customWidth="1"/>
    <col min="5905" max="5907" width="10.7109375" style="43" customWidth="1"/>
    <col min="5908" max="6144" width="9.140625" style="43"/>
    <col min="6145" max="6151" width="0" style="43" hidden="1" customWidth="1"/>
    <col min="6152" max="6152" width="10.7109375" style="43" customWidth="1"/>
    <col min="6153" max="6153" width="3.7109375" style="43" customWidth="1"/>
    <col min="6154" max="6159" width="10.7109375" style="43" customWidth="1"/>
    <col min="6160" max="6160" width="12.85546875" style="43" customWidth="1"/>
    <col min="6161" max="6163" width="10.7109375" style="43" customWidth="1"/>
    <col min="6164" max="6400" width="9.140625" style="43"/>
    <col min="6401" max="6407" width="0" style="43" hidden="1" customWidth="1"/>
    <col min="6408" max="6408" width="10.7109375" style="43" customWidth="1"/>
    <col min="6409" max="6409" width="3.7109375" style="43" customWidth="1"/>
    <col min="6410" max="6415" width="10.7109375" style="43" customWidth="1"/>
    <col min="6416" max="6416" width="12.85546875" style="43" customWidth="1"/>
    <col min="6417" max="6419" width="10.7109375" style="43" customWidth="1"/>
    <col min="6420" max="6656" width="9.140625" style="43"/>
    <col min="6657" max="6663" width="0" style="43" hidden="1" customWidth="1"/>
    <col min="6664" max="6664" width="10.7109375" style="43" customWidth="1"/>
    <col min="6665" max="6665" width="3.7109375" style="43" customWidth="1"/>
    <col min="6666" max="6671" width="10.7109375" style="43" customWidth="1"/>
    <col min="6672" max="6672" width="12.85546875" style="43" customWidth="1"/>
    <col min="6673" max="6675" width="10.7109375" style="43" customWidth="1"/>
    <col min="6676" max="6912" width="9.140625" style="43"/>
    <col min="6913" max="6919" width="0" style="43" hidden="1" customWidth="1"/>
    <col min="6920" max="6920" width="10.7109375" style="43" customWidth="1"/>
    <col min="6921" max="6921" width="3.7109375" style="43" customWidth="1"/>
    <col min="6922" max="6927" width="10.7109375" style="43" customWidth="1"/>
    <col min="6928" max="6928" width="12.85546875" style="43" customWidth="1"/>
    <col min="6929" max="6931" width="10.7109375" style="43" customWidth="1"/>
    <col min="6932" max="7168" width="9.140625" style="43"/>
    <col min="7169" max="7175" width="0" style="43" hidden="1" customWidth="1"/>
    <col min="7176" max="7176" width="10.7109375" style="43" customWidth="1"/>
    <col min="7177" max="7177" width="3.7109375" style="43" customWidth="1"/>
    <col min="7178" max="7183" width="10.7109375" style="43" customWidth="1"/>
    <col min="7184" max="7184" width="12.85546875" style="43" customWidth="1"/>
    <col min="7185" max="7187" width="10.7109375" style="43" customWidth="1"/>
    <col min="7188" max="7424" width="9.140625" style="43"/>
    <col min="7425" max="7431" width="0" style="43" hidden="1" customWidth="1"/>
    <col min="7432" max="7432" width="10.7109375" style="43" customWidth="1"/>
    <col min="7433" max="7433" width="3.7109375" style="43" customWidth="1"/>
    <col min="7434" max="7439" width="10.7109375" style="43" customWidth="1"/>
    <col min="7440" max="7440" width="12.85546875" style="43" customWidth="1"/>
    <col min="7441" max="7443" width="10.7109375" style="43" customWidth="1"/>
    <col min="7444" max="7680" width="9.140625" style="43"/>
    <col min="7681" max="7687" width="0" style="43" hidden="1" customWidth="1"/>
    <col min="7688" max="7688" width="10.7109375" style="43" customWidth="1"/>
    <col min="7689" max="7689" width="3.7109375" style="43" customWidth="1"/>
    <col min="7690" max="7695" width="10.7109375" style="43" customWidth="1"/>
    <col min="7696" max="7696" width="12.85546875" style="43" customWidth="1"/>
    <col min="7697" max="7699" width="10.7109375" style="43" customWidth="1"/>
    <col min="7700" max="7936" width="9.140625" style="43"/>
    <col min="7937" max="7943" width="0" style="43" hidden="1" customWidth="1"/>
    <col min="7944" max="7944" width="10.7109375" style="43" customWidth="1"/>
    <col min="7945" max="7945" width="3.7109375" style="43" customWidth="1"/>
    <col min="7946" max="7951" width="10.7109375" style="43" customWidth="1"/>
    <col min="7952" max="7952" width="12.85546875" style="43" customWidth="1"/>
    <col min="7953" max="7955" width="10.7109375" style="43" customWidth="1"/>
    <col min="7956" max="8192" width="9.140625" style="43"/>
    <col min="8193" max="8199" width="0" style="43" hidden="1" customWidth="1"/>
    <col min="8200" max="8200" width="10.7109375" style="43" customWidth="1"/>
    <col min="8201" max="8201" width="3.7109375" style="43" customWidth="1"/>
    <col min="8202" max="8207" width="10.7109375" style="43" customWidth="1"/>
    <col min="8208" max="8208" width="12.85546875" style="43" customWidth="1"/>
    <col min="8209" max="8211" width="10.7109375" style="43" customWidth="1"/>
    <col min="8212" max="8448" width="9.140625" style="43"/>
    <col min="8449" max="8455" width="0" style="43" hidden="1" customWidth="1"/>
    <col min="8456" max="8456" width="10.7109375" style="43" customWidth="1"/>
    <col min="8457" max="8457" width="3.7109375" style="43" customWidth="1"/>
    <col min="8458" max="8463" width="10.7109375" style="43" customWidth="1"/>
    <col min="8464" max="8464" width="12.85546875" style="43" customWidth="1"/>
    <col min="8465" max="8467" width="10.7109375" style="43" customWidth="1"/>
    <col min="8468" max="8704" width="9.140625" style="43"/>
    <col min="8705" max="8711" width="0" style="43" hidden="1" customWidth="1"/>
    <col min="8712" max="8712" width="10.7109375" style="43" customWidth="1"/>
    <col min="8713" max="8713" width="3.7109375" style="43" customWidth="1"/>
    <col min="8714" max="8719" width="10.7109375" style="43" customWidth="1"/>
    <col min="8720" max="8720" width="12.85546875" style="43" customWidth="1"/>
    <col min="8721" max="8723" width="10.7109375" style="43" customWidth="1"/>
    <col min="8724" max="8960" width="9.140625" style="43"/>
    <col min="8961" max="8967" width="0" style="43" hidden="1" customWidth="1"/>
    <col min="8968" max="8968" width="10.7109375" style="43" customWidth="1"/>
    <col min="8969" max="8969" width="3.7109375" style="43" customWidth="1"/>
    <col min="8970" max="8975" width="10.7109375" style="43" customWidth="1"/>
    <col min="8976" max="8976" width="12.85546875" style="43" customWidth="1"/>
    <col min="8977" max="8979" width="10.7109375" style="43" customWidth="1"/>
    <col min="8980" max="9216" width="9.140625" style="43"/>
    <col min="9217" max="9223" width="0" style="43" hidden="1" customWidth="1"/>
    <col min="9224" max="9224" width="10.7109375" style="43" customWidth="1"/>
    <col min="9225" max="9225" width="3.7109375" style="43" customWidth="1"/>
    <col min="9226" max="9231" width="10.7109375" style="43" customWidth="1"/>
    <col min="9232" max="9232" width="12.85546875" style="43" customWidth="1"/>
    <col min="9233" max="9235" width="10.7109375" style="43" customWidth="1"/>
    <col min="9236" max="9472" width="9.140625" style="43"/>
    <col min="9473" max="9479" width="0" style="43" hidden="1" customWidth="1"/>
    <col min="9480" max="9480" width="10.7109375" style="43" customWidth="1"/>
    <col min="9481" max="9481" width="3.7109375" style="43" customWidth="1"/>
    <col min="9482" max="9487" width="10.7109375" style="43" customWidth="1"/>
    <col min="9488" max="9488" width="12.85546875" style="43" customWidth="1"/>
    <col min="9489" max="9491" width="10.7109375" style="43" customWidth="1"/>
    <col min="9492" max="9728" width="9.140625" style="43"/>
    <col min="9729" max="9735" width="0" style="43" hidden="1" customWidth="1"/>
    <col min="9736" max="9736" width="10.7109375" style="43" customWidth="1"/>
    <col min="9737" max="9737" width="3.7109375" style="43" customWidth="1"/>
    <col min="9738" max="9743" width="10.7109375" style="43" customWidth="1"/>
    <col min="9744" max="9744" width="12.85546875" style="43" customWidth="1"/>
    <col min="9745" max="9747" width="10.7109375" style="43" customWidth="1"/>
    <col min="9748" max="9984" width="9.140625" style="43"/>
    <col min="9985" max="9991" width="0" style="43" hidden="1" customWidth="1"/>
    <col min="9992" max="9992" width="10.7109375" style="43" customWidth="1"/>
    <col min="9993" max="9993" width="3.7109375" style="43" customWidth="1"/>
    <col min="9994" max="9999" width="10.7109375" style="43" customWidth="1"/>
    <col min="10000" max="10000" width="12.85546875" style="43" customWidth="1"/>
    <col min="10001" max="10003" width="10.7109375" style="43" customWidth="1"/>
    <col min="10004" max="10240" width="9.140625" style="43"/>
    <col min="10241" max="10247" width="0" style="43" hidden="1" customWidth="1"/>
    <col min="10248" max="10248" width="10.7109375" style="43" customWidth="1"/>
    <col min="10249" max="10249" width="3.7109375" style="43" customWidth="1"/>
    <col min="10250" max="10255" width="10.7109375" style="43" customWidth="1"/>
    <col min="10256" max="10256" width="12.85546875" style="43" customWidth="1"/>
    <col min="10257" max="10259" width="10.7109375" style="43" customWidth="1"/>
    <col min="10260" max="10496" width="9.140625" style="43"/>
    <col min="10497" max="10503" width="0" style="43" hidden="1" customWidth="1"/>
    <col min="10504" max="10504" width="10.7109375" style="43" customWidth="1"/>
    <col min="10505" max="10505" width="3.7109375" style="43" customWidth="1"/>
    <col min="10506" max="10511" width="10.7109375" style="43" customWidth="1"/>
    <col min="10512" max="10512" width="12.85546875" style="43" customWidth="1"/>
    <col min="10513" max="10515" width="10.7109375" style="43" customWidth="1"/>
    <col min="10516" max="10752" width="9.140625" style="43"/>
    <col min="10753" max="10759" width="0" style="43" hidden="1" customWidth="1"/>
    <col min="10760" max="10760" width="10.7109375" style="43" customWidth="1"/>
    <col min="10761" max="10761" width="3.7109375" style="43" customWidth="1"/>
    <col min="10762" max="10767" width="10.7109375" style="43" customWidth="1"/>
    <col min="10768" max="10768" width="12.85546875" style="43" customWidth="1"/>
    <col min="10769" max="10771" width="10.7109375" style="43" customWidth="1"/>
    <col min="10772" max="11008" width="9.140625" style="43"/>
    <col min="11009" max="11015" width="0" style="43" hidden="1" customWidth="1"/>
    <col min="11016" max="11016" width="10.7109375" style="43" customWidth="1"/>
    <col min="11017" max="11017" width="3.7109375" style="43" customWidth="1"/>
    <col min="11018" max="11023" width="10.7109375" style="43" customWidth="1"/>
    <col min="11024" max="11024" width="12.85546875" style="43" customWidth="1"/>
    <col min="11025" max="11027" width="10.7109375" style="43" customWidth="1"/>
    <col min="11028" max="11264" width="9.140625" style="43"/>
    <col min="11265" max="11271" width="0" style="43" hidden="1" customWidth="1"/>
    <col min="11272" max="11272" width="10.7109375" style="43" customWidth="1"/>
    <col min="11273" max="11273" width="3.7109375" style="43" customWidth="1"/>
    <col min="11274" max="11279" width="10.7109375" style="43" customWidth="1"/>
    <col min="11280" max="11280" width="12.85546875" style="43" customWidth="1"/>
    <col min="11281" max="11283" width="10.7109375" style="43" customWidth="1"/>
    <col min="11284" max="11520" width="9.140625" style="43"/>
    <col min="11521" max="11527" width="0" style="43" hidden="1" customWidth="1"/>
    <col min="11528" max="11528" width="10.7109375" style="43" customWidth="1"/>
    <col min="11529" max="11529" width="3.7109375" style="43" customWidth="1"/>
    <col min="11530" max="11535" width="10.7109375" style="43" customWidth="1"/>
    <col min="11536" max="11536" width="12.85546875" style="43" customWidth="1"/>
    <col min="11537" max="11539" width="10.7109375" style="43" customWidth="1"/>
    <col min="11540" max="11776" width="9.140625" style="43"/>
    <col min="11777" max="11783" width="0" style="43" hidden="1" customWidth="1"/>
    <col min="11784" max="11784" width="10.7109375" style="43" customWidth="1"/>
    <col min="11785" max="11785" width="3.7109375" style="43" customWidth="1"/>
    <col min="11786" max="11791" width="10.7109375" style="43" customWidth="1"/>
    <col min="11792" max="11792" width="12.85546875" style="43" customWidth="1"/>
    <col min="11793" max="11795" width="10.7109375" style="43" customWidth="1"/>
    <col min="11796" max="12032" width="9.140625" style="43"/>
    <col min="12033" max="12039" width="0" style="43" hidden="1" customWidth="1"/>
    <col min="12040" max="12040" width="10.7109375" style="43" customWidth="1"/>
    <col min="12041" max="12041" width="3.7109375" style="43" customWidth="1"/>
    <col min="12042" max="12047" width="10.7109375" style="43" customWidth="1"/>
    <col min="12048" max="12048" width="12.85546875" style="43" customWidth="1"/>
    <col min="12049" max="12051" width="10.7109375" style="43" customWidth="1"/>
    <col min="12052" max="12288" width="9.140625" style="43"/>
    <col min="12289" max="12295" width="0" style="43" hidden="1" customWidth="1"/>
    <col min="12296" max="12296" width="10.7109375" style="43" customWidth="1"/>
    <col min="12297" max="12297" width="3.7109375" style="43" customWidth="1"/>
    <col min="12298" max="12303" width="10.7109375" style="43" customWidth="1"/>
    <col min="12304" max="12304" width="12.85546875" style="43" customWidth="1"/>
    <col min="12305" max="12307" width="10.7109375" style="43" customWidth="1"/>
    <col min="12308" max="12544" width="9.140625" style="43"/>
    <col min="12545" max="12551" width="0" style="43" hidden="1" customWidth="1"/>
    <col min="12552" max="12552" width="10.7109375" style="43" customWidth="1"/>
    <col min="12553" max="12553" width="3.7109375" style="43" customWidth="1"/>
    <col min="12554" max="12559" width="10.7109375" style="43" customWidth="1"/>
    <col min="12560" max="12560" width="12.85546875" style="43" customWidth="1"/>
    <col min="12561" max="12563" width="10.7109375" style="43" customWidth="1"/>
    <col min="12564" max="12800" width="9.140625" style="43"/>
    <col min="12801" max="12807" width="0" style="43" hidden="1" customWidth="1"/>
    <col min="12808" max="12808" width="10.7109375" style="43" customWidth="1"/>
    <col min="12809" max="12809" width="3.7109375" style="43" customWidth="1"/>
    <col min="12810" max="12815" width="10.7109375" style="43" customWidth="1"/>
    <col min="12816" max="12816" width="12.85546875" style="43" customWidth="1"/>
    <col min="12817" max="12819" width="10.7109375" style="43" customWidth="1"/>
    <col min="12820" max="13056" width="9.140625" style="43"/>
    <col min="13057" max="13063" width="0" style="43" hidden="1" customWidth="1"/>
    <col min="13064" max="13064" width="10.7109375" style="43" customWidth="1"/>
    <col min="13065" max="13065" width="3.7109375" style="43" customWidth="1"/>
    <col min="13066" max="13071" width="10.7109375" style="43" customWidth="1"/>
    <col min="13072" max="13072" width="12.85546875" style="43" customWidth="1"/>
    <col min="13073" max="13075" width="10.7109375" style="43" customWidth="1"/>
    <col min="13076" max="13312" width="9.140625" style="43"/>
    <col min="13313" max="13319" width="0" style="43" hidden="1" customWidth="1"/>
    <col min="13320" max="13320" width="10.7109375" style="43" customWidth="1"/>
    <col min="13321" max="13321" width="3.7109375" style="43" customWidth="1"/>
    <col min="13322" max="13327" width="10.7109375" style="43" customWidth="1"/>
    <col min="13328" max="13328" width="12.85546875" style="43" customWidth="1"/>
    <col min="13329" max="13331" width="10.7109375" style="43" customWidth="1"/>
    <col min="13332" max="13568" width="9.140625" style="43"/>
    <col min="13569" max="13575" width="0" style="43" hidden="1" customWidth="1"/>
    <col min="13576" max="13576" width="10.7109375" style="43" customWidth="1"/>
    <col min="13577" max="13577" width="3.7109375" style="43" customWidth="1"/>
    <col min="13578" max="13583" width="10.7109375" style="43" customWidth="1"/>
    <col min="13584" max="13584" width="12.85546875" style="43" customWidth="1"/>
    <col min="13585" max="13587" width="10.7109375" style="43" customWidth="1"/>
    <col min="13588" max="13824" width="9.140625" style="43"/>
    <col min="13825" max="13831" width="0" style="43" hidden="1" customWidth="1"/>
    <col min="13832" max="13832" width="10.7109375" style="43" customWidth="1"/>
    <col min="13833" max="13833" width="3.7109375" style="43" customWidth="1"/>
    <col min="13834" max="13839" width="10.7109375" style="43" customWidth="1"/>
    <col min="13840" max="13840" width="12.85546875" style="43" customWidth="1"/>
    <col min="13841" max="13843" width="10.7109375" style="43" customWidth="1"/>
    <col min="13844" max="14080" width="9.140625" style="43"/>
    <col min="14081" max="14087" width="0" style="43" hidden="1" customWidth="1"/>
    <col min="14088" max="14088" width="10.7109375" style="43" customWidth="1"/>
    <col min="14089" max="14089" width="3.7109375" style="43" customWidth="1"/>
    <col min="14090" max="14095" width="10.7109375" style="43" customWidth="1"/>
    <col min="14096" max="14096" width="12.85546875" style="43" customWidth="1"/>
    <col min="14097" max="14099" width="10.7109375" style="43" customWidth="1"/>
    <col min="14100" max="14336" width="9.140625" style="43"/>
    <col min="14337" max="14343" width="0" style="43" hidden="1" customWidth="1"/>
    <col min="14344" max="14344" width="10.7109375" style="43" customWidth="1"/>
    <col min="14345" max="14345" width="3.7109375" style="43" customWidth="1"/>
    <col min="14346" max="14351" width="10.7109375" style="43" customWidth="1"/>
    <col min="14352" max="14352" width="12.85546875" style="43" customWidth="1"/>
    <col min="14353" max="14355" width="10.7109375" style="43" customWidth="1"/>
    <col min="14356" max="14592" width="9.140625" style="43"/>
    <col min="14593" max="14599" width="0" style="43" hidden="1" customWidth="1"/>
    <col min="14600" max="14600" width="10.7109375" style="43" customWidth="1"/>
    <col min="14601" max="14601" width="3.7109375" style="43" customWidth="1"/>
    <col min="14602" max="14607" width="10.7109375" style="43" customWidth="1"/>
    <col min="14608" max="14608" width="12.85546875" style="43" customWidth="1"/>
    <col min="14609" max="14611" width="10.7109375" style="43" customWidth="1"/>
    <col min="14612" max="14848" width="9.140625" style="43"/>
    <col min="14849" max="14855" width="0" style="43" hidden="1" customWidth="1"/>
    <col min="14856" max="14856" width="10.7109375" style="43" customWidth="1"/>
    <col min="14857" max="14857" width="3.7109375" style="43" customWidth="1"/>
    <col min="14858" max="14863" width="10.7109375" style="43" customWidth="1"/>
    <col min="14864" max="14864" width="12.85546875" style="43" customWidth="1"/>
    <col min="14865" max="14867" width="10.7109375" style="43" customWidth="1"/>
    <col min="14868" max="15104" width="9.140625" style="43"/>
    <col min="15105" max="15111" width="0" style="43" hidden="1" customWidth="1"/>
    <col min="15112" max="15112" width="10.7109375" style="43" customWidth="1"/>
    <col min="15113" max="15113" width="3.7109375" style="43" customWidth="1"/>
    <col min="15114" max="15119" width="10.7109375" style="43" customWidth="1"/>
    <col min="15120" max="15120" width="12.85546875" style="43" customWidth="1"/>
    <col min="15121" max="15123" width="10.7109375" style="43" customWidth="1"/>
    <col min="15124" max="15360" width="9.140625" style="43"/>
    <col min="15361" max="15367" width="0" style="43" hidden="1" customWidth="1"/>
    <col min="15368" max="15368" width="10.7109375" style="43" customWidth="1"/>
    <col min="15369" max="15369" width="3.7109375" style="43" customWidth="1"/>
    <col min="15370" max="15375" width="10.7109375" style="43" customWidth="1"/>
    <col min="15376" max="15376" width="12.85546875" style="43" customWidth="1"/>
    <col min="15377" max="15379" width="10.7109375" style="43" customWidth="1"/>
    <col min="15380" max="15616" width="9.140625" style="43"/>
    <col min="15617" max="15623" width="0" style="43" hidden="1" customWidth="1"/>
    <col min="15624" max="15624" width="10.7109375" style="43" customWidth="1"/>
    <col min="15625" max="15625" width="3.7109375" style="43" customWidth="1"/>
    <col min="15626" max="15631" width="10.7109375" style="43" customWidth="1"/>
    <col min="15632" max="15632" width="12.85546875" style="43" customWidth="1"/>
    <col min="15633" max="15635" width="10.7109375" style="43" customWidth="1"/>
    <col min="15636" max="15872" width="9.140625" style="43"/>
    <col min="15873" max="15879" width="0" style="43" hidden="1" customWidth="1"/>
    <col min="15880" max="15880" width="10.7109375" style="43" customWidth="1"/>
    <col min="15881" max="15881" width="3.7109375" style="43" customWidth="1"/>
    <col min="15882" max="15887" width="10.7109375" style="43" customWidth="1"/>
    <col min="15888" max="15888" width="12.85546875" style="43" customWidth="1"/>
    <col min="15889" max="15891" width="10.7109375" style="43" customWidth="1"/>
    <col min="15892" max="16128" width="9.140625" style="43"/>
    <col min="16129" max="16135" width="0" style="43" hidden="1" customWidth="1"/>
    <col min="16136" max="16136" width="10.7109375" style="43" customWidth="1"/>
    <col min="16137" max="16137" width="3.7109375" style="43" customWidth="1"/>
    <col min="16138" max="16143" width="10.7109375" style="43" customWidth="1"/>
    <col min="16144" max="16144" width="12.85546875" style="43" customWidth="1"/>
    <col min="16145" max="16147" width="10.7109375" style="43" customWidth="1"/>
    <col min="16148" max="16384" width="9.140625" style="43"/>
  </cols>
  <sheetData>
    <row r="1" spans="1:19" ht="15.75" x14ac:dyDescent="0.25">
      <c r="E1" s="145" t="s">
        <v>120</v>
      </c>
      <c r="F1" s="145" t="s">
        <v>121</v>
      </c>
      <c r="G1" s="145" t="s">
        <v>122</v>
      </c>
      <c r="O1" s="146" t="str">
        <f>"Quadro de Composição do BDI"</f>
        <v>Quadro de Composição do BDI</v>
      </c>
      <c r="R1" s="206" t="s">
        <v>123</v>
      </c>
      <c r="S1" s="206"/>
    </row>
    <row r="2" spans="1:19" x14ac:dyDescent="0.25">
      <c r="A2" s="144" t="s">
        <v>124</v>
      </c>
      <c r="B2" s="147" t="s">
        <v>125</v>
      </c>
      <c r="C2" s="144" t="str">
        <f t="shared" ref="C2:C49" si="0">CONCATENATE(A2,"-",B2)</f>
        <v>Construção e Reforma de Edifícios-AC</v>
      </c>
      <c r="E2" s="148">
        <v>0.03</v>
      </c>
      <c r="F2" s="148">
        <v>0.04</v>
      </c>
      <c r="G2" s="148">
        <v>5.5E-2</v>
      </c>
      <c r="R2" s="207" t="s">
        <v>126</v>
      </c>
      <c r="S2" s="207"/>
    </row>
    <row r="3" spans="1:19" x14ac:dyDescent="0.25">
      <c r="A3" s="144" t="str">
        <f>A2</f>
        <v>Construção e Reforma de Edifícios</v>
      </c>
      <c r="B3" s="147" t="s">
        <v>127</v>
      </c>
      <c r="C3" s="144" t="str">
        <f t="shared" si="0"/>
        <v>Construção e Reforma de Edifícios-SG</v>
      </c>
      <c r="E3" s="148">
        <v>8.0000000000000002E-3</v>
      </c>
      <c r="F3" s="148">
        <v>8.0000000000000002E-3</v>
      </c>
      <c r="G3" s="148">
        <v>0.01</v>
      </c>
    </row>
    <row r="4" spans="1:19" x14ac:dyDescent="0.25">
      <c r="A4" s="144" t="str">
        <f>A3</f>
        <v>Construção e Reforma de Edifícios</v>
      </c>
      <c r="B4" s="147" t="s">
        <v>128</v>
      </c>
      <c r="C4" s="144" t="str">
        <f t="shared" si="0"/>
        <v>Construção e Reforma de Edifícios-R</v>
      </c>
      <c r="E4" s="148">
        <v>9.7000000000000003E-3</v>
      </c>
      <c r="F4" s="148">
        <v>1.2699999999999999E-2</v>
      </c>
      <c r="G4" s="148">
        <v>1.2699999999999999E-2</v>
      </c>
      <c r="J4" s="198" t="s">
        <v>129</v>
      </c>
      <c r="K4" s="198"/>
      <c r="L4" s="198" t="s">
        <v>130</v>
      </c>
      <c r="M4" s="198"/>
      <c r="N4" s="198" t="s">
        <v>131</v>
      </c>
      <c r="O4" s="198"/>
      <c r="P4" s="198"/>
      <c r="Q4" s="198"/>
      <c r="R4" s="198"/>
      <c r="S4" s="198"/>
    </row>
    <row r="5" spans="1:19" ht="12.75" customHeight="1" x14ac:dyDescent="0.25">
      <c r="A5" s="144" t="str">
        <f>A4</f>
        <v>Construção e Reforma de Edifícios</v>
      </c>
      <c r="B5" s="147" t="s">
        <v>132</v>
      </c>
      <c r="C5" s="144" t="str">
        <f t="shared" si="0"/>
        <v>Construção e Reforma de Edifícios-DF</v>
      </c>
      <c r="E5" s="148">
        <v>5.8999999999999999E-3</v>
      </c>
      <c r="F5" s="148">
        <v>1.23E-2</v>
      </c>
      <c r="G5" s="148">
        <v>1.3899999999999999E-2</v>
      </c>
      <c r="J5" s="208" t="str">
        <f>Import.CR</f>
        <v>1074253-06/2020</v>
      </c>
      <c r="K5" s="208"/>
      <c r="L5" s="208" t="str">
        <f>Import.SICONV</f>
        <v>908340</v>
      </c>
      <c r="M5" s="208"/>
      <c r="N5" s="208" t="str">
        <f>Import.Proponente</f>
        <v>MUNICIPIO DE PIÊN - PR</v>
      </c>
      <c r="O5" s="208"/>
      <c r="P5" s="208"/>
      <c r="Q5" s="208"/>
      <c r="R5" s="208"/>
      <c r="S5" s="208"/>
    </row>
    <row r="6" spans="1:19" x14ac:dyDescent="0.25">
      <c r="A6" s="144" t="str">
        <f>A5</f>
        <v>Construção e Reforma de Edifícios</v>
      </c>
      <c r="B6" s="147" t="s">
        <v>133</v>
      </c>
      <c r="C6" s="144" t="str">
        <f t="shared" si="0"/>
        <v>Construção e Reforma de Edifícios-L</v>
      </c>
      <c r="E6" s="148">
        <v>6.1600000000000002E-2</v>
      </c>
      <c r="F6" s="148">
        <v>7.3999999999999996E-2</v>
      </c>
      <c r="G6" s="148">
        <v>8.9599999999999999E-2</v>
      </c>
      <c r="I6" s="201" t="s">
        <v>134</v>
      </c>
      <c r="J6" s="149"/>
      <c r="K6" s="149"/>
      <c r="L6" s="149"/>
      <c r="M6" s="149"/>
      <c r="N6" s="149"/>
      <c r="O6" s="149"/>
      <c r="P6" s="149"/>
      <c r="Q6" s="149"/>
      <c r="R6" s="149"/>
      <c r="S6" s="149"/>
    </row>
    <row r="7" spans="1:19" ht="25.5" x14ac:dyDescent="0.25">
      <c r="A7" s="144" t="str">
        <f>A6</f>
        <v>Construção e Reforma de Edifícios</v>
      </c>
      <c r="B7" s="150" t="s">
        <v>135</v>
      </c>
      <c r="C7" s="144" t="str">
        <f t="shared" si="0"/>
        <v>Construção e Reforma de Edifícios-BDI PAD</v>
      </c>
      <c r="E7" s="148">
        <v>0.2034</v>
      </c>
      <c r="F7" s="148">
        <v>0.22120000000000001</v>
      </c>
      <c r="G7" s="148">
        <v>0.25</v>
      </c>
      <c r="I7" s="201"/>
      <c r="J7" s="198" t="s">
        <v>136</v>
      </c>
      <c r="K7" s="198"/>
      <c r="L7" s="198"/>
      <c r="M7" s="198"/>
      <c r="N7" s="198"/>
      <c r="O7" s="198"/>
      <c r="P7" s="198"/>
      <c r="Q7" s="198"/>
      <c r="R7" s="198"/>
      <c r="S7" s="198"/>
    </row>
    <row r="8" spans="1:19" x14ac:dyDescent="0.25">
      <c r="A8" s="144" t="s">
        <v>137</v>
      </c>
      <c r="B8" s="147" t="s">
        <v>125</v>
      </c>
      <c r="C8" s="144" t="str">
        <f t="shared" si="0"/>
        <v>Construção de Praças Urbanas, Rodovias, Ferrovias e recapeamento e pavimentação de vias urbanas-AC</v>
      </c>
      <c r="E8" s="148">
        <v>3.7999999999999999E-2</v>
      </c>
      <c r="F8" s="148">
        <v>4.0099999999999997E-2</v>
      </c>
      <c r="G8" s="148">
        <v>4.6699999999999998E-2</v>
      </c>
      <c r="I8" s="201"/>
      <c r="J8" s="202" t="str">
        <f>Import.Apelido&amp;" / "&amp;Import.DescLote</f>
        <v>ADEQUAÇÃO DE ESTRADAS VICINAIS / PAVIMENTAÇÃO REVESTIMENTO PRIMÁRIO NA LOCALIDADE DE POÇO FRIO</v>
      </c>
      <c r="K8" s="202"/>
      <c r="L8" s="202"/>
      <c r="M8" s="202"/>
      <c r="N8" s="202"/>
      <c r="O8" s="202"/>
      <c r="P8" s="202"/>
      <c r="Q8" s="202"/>
      <c r="R8" s="202"/>
      <c r="S8" s="202"/>
    </row>
    <row r="9" spans="1:19" x14ac:dyDescent="0.25">
      <c r="A9" s="144" t="s">
        <v>137</v>
      </c>
      <c r="B9" s="147" t="s">
        <v>127</v>
      </c>
      <c r="C9" s="144" t="str">
        <f t="shared" si="0"/>
        <v>Construção de Praças Urbanas, Rodovias, Ferrovias e recapeamento e pavimentação de vias urbanas-SG</v>
      </c>
      <c r="E9" s="148">
        <v>3.2000000000000002E-3</v>
      </c>
      <c r="F9" s="148">
        <v>4.0000000000000001E-3</v>
      </c>
      <c r="G9" s="148">
        <v>7.4000000000000003E-3</v>
      </c>
      <c r="I9" s="201"/>
      <c r="J9" s="149"/>
      <c r="K9" s="149"/>
      <c r="L9" s="149"/>
      <c r="M9" s="149"/>
      <c r="N9" s="149"/>
      <c r="O9" s="149"/>
      <c r="P9" s="149"/>
      <c r="Q9" s="149"/>
      <c r="R9" s="149"/>
      <c r="S9" s="149"/>
    </row>
    <row r="10" spans="1:19" ht="12.75" customHeight="1" x14ac:dyDescent="0.25">
      <c r="A10" s="144" t="s">
        <v>137</v>
      </c>
      <c r="B10" s="147" t="s">
        <v>128</v>
      </c>
      <c r="C10" s="144" t="str">
        <f t="shared" si="0"/>
        <v>Construção de Praças Urbanas, Rodovias, Ferrovias e recapeamento e pavimentação de vias urbanas-R</v>
      </c>
      <c r="E10" s="148">
        <v>5.0000000000000001E-3</v>
      </c>
      <c r="F10" s="148">
        <v>5.5999999999999999E-3</v>
      </c>
      <c r="G10" s="148">
        <v>9.7000000000000003E-3</v>
      </c>
      <c r="I10" s="201"/>
      <c r="J10" s="203" t="s">
        <v>138</v>
      </c>
      <c r="K10" s="203"/>
      <c r="L10" s="203"/>
      <c r="M10" s="203"/>
      <c r="N10" s="203"/>
      <c r="O10" s="203"/>
      <c r="P10" s="203"/>
      <c r="Q10" s="203"/>
      <c r="R10" s="204">
        <v>0.15</v>
      </c>
      <c r="S10" s="204"/>
    </row>
    <row r="11" spans="1:19" ht="12.75" customHeight="1" x14ac:dyDescent="0.25">
      <c r="A11" s="144" t="s">
        <v>137</v>
      </c>
      <c r="B11" s="147" t="s">
        <v>132</v>
      </c>
      <c r="C11" s="144" t="str">
        <f t="shared" si="0"/>
        <v>Construção de Praças Urbanas, Rodovias, Ferrovias e recapeamento e pavimentação de vias urbanas-DF</v>
      </c>
      <c r="E11" s="148">
        <v>1.0200000000000001E-2</v>
      </c>
      <c r="F11" s="148">
        <v>1.11E-2</v>
      </c>
      <c r="G11" s="148">
        <v>1.21E-2</v>
      </c>
      <c r="I11" s="151" t="s">
        <v>139</v>
      </c>
      <c r="J11" s="205" t="s">
        <v>140</v>
      </c>
      <c r="K11" s="205"/>
      <c r="L11" s="205"/>
      <c r="M11" s="205"/>
      <c r="N11" s="205"/>
      <c r="O11" s="205"/>
      <c r="P11" s="205"/>
      <c r="Q11" s="205"/>
      <c r="R11" s="204">
        <v>0.02</v>
      </c>
      <c r="S11" s="204"/>
    </row>
    <row r="12" spans="1:19" x14ac:dyDescent="0.25">
      <c r="A12" s="144" t="s">
        <v>137</v>
      </c>
      <c r="B12" s="147" t="s">
        <v>133</v>
      </c>
      <c r="C12" s="144" t="str">
        <f t="shared" si="0"/>
        <v>Construção de Praças Urbanas, Rodovias, Ferrovias e recapeamento e pavimentação de vias urbanas-L</v>
      </c>
      <c r="E12" s="148">
        <v>6.6400000000000001E-2</v>
      </c>
      <c r="F12" s="148">
        <v>7.2999999999999995E-2</v>
      </c>
      <c r="G12" s="148">
        <v>8.6900000000000005E-2</v>
      </c>
      <c r="I12" s="43" t="s">
        <v>141</v>
      </c>
      <c r="J12" s="152"/>
      <c r="K12" s="152"/>
      <c r="L12" s="152"/>
      <c r="M12" s="152"/>
      <c r="N12" s="152"/>
      <c r="O12" s="152"/>
      <c r="P12" s="152"/>
      <c r="Q12" s="152"/>
      <c r="R12" s="152"/>
      <c r="S12" s="152"/>
    </row>
    <row r="13" spans="1:19" ht="25.5" x14ac:dyDescent="0.25">
      <c r="A13" s="144" t="s">
        <v>137</v>
      </c>
      <c r="B13" s="150" t="s">
        <v>135</v>
      </c>
      <c r="C13" s="144" t="str">
        <f t="shared" si="0"/>
        <v>Construção de Praças Urbanas, Rodovias, Ferrovias e recapeamento e pavimentação de vias urbanas-BDI PAD</v>
      </c>
      <c r="E13" s="148">
        <v>0.19600000000000001</v>
      </c>
      <c r="F13" s="148">
        <v>0.2097</v>
      </c>
      <c r="G13" s="148">
        <v>0.24229999999999999</v>
      </c>
      <c r="I13" s="43" t="s">
        <v>141</v>
      </c>
    </row>
    <row r="14" spans="1:19" ht="15.75" x14ac:dyDescent="0.25">
      <c r="A14" s="144" t="s">
        <v>142</v>
      </c>
      <c r="B14" s="147" t="s">
        <v>125</v>
      </c>
      <c r="C14" s="144" t="str">
        <f t="shared" si="0"/>
        <v>Construção de Redes de Abastecimento de Água, Coleta de Esgoto-AC</v>
      </c>
      <c r="E14" s="148">
        <v>3.4299999999999997E-2</v>
      </c>
      <c r="F14" s="148">
        <v>4.9299999999999997E-2</v>
      </c>
      <c r="G14" s="148">
        <v>6.7100000000000007E-2</v>
      </c>
      <c r="I14" s="43" t="s">
        <v>141</v>
      </c>
      <c r="J14" s="197" t="s">
        <v>143</v>
      </c>
      <c r="K14" s="197"/>
      <c r="L14" s="197"/>
      <c r="M14" s="197"/>
      <c r="N14" s="197"/>
      <c r="O14" s="197"/>
      <c r="P14" s="197"/>
      <c r="Q14" s="197"/>
      <c r="R14" s="197"/>
      <c r="S14" s="197"/>
    </row>
    <row r="15" spans="1:19" x14ac:dyDescent="0.25">
      <c r="A15" s="144" t="str">
        <f>A14</f>
        <v>Construção de Redes de Abastecimento de Água, Coleta de Esgoto</v>
      </c>
      <c r="B15" s="147" t="s">
        <v>127</v>
      </c>
      <c r="C15" s="144" t="str">
        <f t="shared" si="0"/>
        <v>Construção de Redes de Abastecimento de Água, Coleta de Esgoto-SG</v>
      </c>
      <c r="E15" s="148">
        <v>2.8E-3</v>
      </c>
      <c r="F15" s="148">
        <v>4.8999999999999998E-3</v>
      </c>
      <c r="G15" s="148">
        <v>7.4999999999999997E-3</v>
      </c>
      <c r="I15" s="43" t="s">
        <v>141</v>
      </c>
    </row>
    <row r="16" spans="1:19" x14ac:dyDescent="0.25">
      <c r="A16" s="144" t="str">
        <f>A15</f>
        <v>Construção de Redes de Abastecimento de Água, Coleta de Esgoto</v>
      </c>
      <c r="B16" s="147" t="s">
        <v>128</v>
      </c>
      <c r="C16" s="144" t="str">
        <f t="shared" si="0"/>
        <v>Construção de Redes de Abastecimento de Água, Coleta de Esgoto-R</v>
      </c>
      <c r="E16" s="148">
        <v>0.01</v>
      </c>
      <c r="F16" s="148">
        <v>1.3899999999999999E-2</v>
      </c>
      <c r="G16" s="148">
        <v>1.7399999999999999E-2</v>
      </c>
      <c r="I16" s="43" t="s">
        <v>141</v>
      </c>
      <c r="J16" s="198" t="s">
        <v>144</v>
      </c>
      <c r="K16" s="198"/>
      <c r="L16" s="198"/>
      <c r="M16" s="198"/>
      <c r="N16" s="198"/>
      <c r="O16" s="198"/>
      <c r="P16" s="198"/>
      <c r="Q16" s="198"/>
      <c r="R16" s="198"/>
      <c r="S16" s="198"/>
    </row>
    <row r="17" spans="1:26" x14ac:dyDescent="0.25">
      <c r="A17" s="144" t="str">
        <f>A16</f>
        <v>Construção de Redes de Abastecimento de Água, Coleta de Esgoto</v>
      </c>
      <c r="B17" s="147" t="s">
        <v>132</v>
      </c>
      <c r="C17" s="144" t="str">
        <f t="shared" si="0"/>
        <v>Construção de Redes de Abastecimento de Água, Coleta de Esgoto-DF</v>
      </c>
      <c r="E17" s="148">
        <v>9.4000000000000004E-3</v>
      </c>
      <c r="F17" s="148">
        <v>9.9000000000000008E-3</v>
      </c>
      <c r="G17" s="148">
        <v>1.17E-2</v>
      </c>
      <c r="I17" s="43" t="s">
        <v>141</v>
      </c>
      <c r="J17" s="199" t="s">
        <v>137</v>
      </c>
      <c r="K17" s="199"/>
      <c r="L17" s="199"/>
      <c r="M17" s="199"/>
      <c r="N17" s="199"/>
      <c r="O17" s="199"/>
      <c r="P17" s="199"/>
      <c r="Q17" s="199"/>
      <c r="R17" s="199"/>
      <c r="S17" s="199"/>
    </row>
    <row r="18" spans="1:26" x14ac:dyDescent="0.25">
      <c r="A18" s="144" t="str">
        <f>A17</f>
        <v>Construção de Redes de Abastecimento de Água, Coleta de Esgoto</v>
      </c>
      <c r="B18" s="147" t="s">
        <v>133</v>
      </c>
      <c r="C18" s="144" t="str">
        <f t="shared" si="0"/>
        <v>Construção de Redes de Abastecimento de Água, Coleta de Esgoto-L</v>
      </c>
      <c r="E18" s="148">
        <v>6.7400000000000002E-2</v>
      </c>
      <c r="F18" s="148">
        <v>8.0399999999999999E-2</v>
      </c>
      <c r="G18" s="148">
        <v>9.4E-2</v>
      </c>
      <c r="I18" s="43" t="s">
        <v>141</v>
      </c>
    </row>
    <row r="19" spans="1:26" ht="12.75" customHeight="1" x14ac:dyDescent="0.25">
      <c r="A19" s="144" t="str">
        <f>A18</f>
        <v>Construção de Redes de Abastecimento de Água, Coleta de Esgoto</v>
      </c>
      <c r="B19" s="150" t="s">
        <v>135</v>
      </c>
      <c r="C19" s="144" t="str">
        <f t="shared" si="0"/>
        <v>Construção de Redes de Abastecimento de Água, Coleta de Esgoto-BDI PAD</v>
      </c>
      <c r="E19" s="148">
        <v>0.20760000000000001</v>
      </c>
      <c r="F19" s="148">
        <v>0.24179999999999999</v>
      </c>
      <c r="G19" s="148">
        <v>0.26440000000000002</v>
      </c>
      <c r="I19" s="43" t="s">
        <v>141</v>
      </c>
      <c r="J19" s="200" t="s">
        <v>145</v>
      </c>
      <c r="K19" s="200"/>
      <c r="L19" s="200"/>
      <c r="M19" s="200"/>
      <c r="N19" s="200"/>
      <c r="O19" s="200"/>
      <c r="P19" s="200"/>
      <c r="Q19" s="200"/>
      <c r="R19" s="200" t="s">
        <v>146</v>
      </c>
      <c r="S19" s="193" t="s">
        <v>147</v>
      </c>
      <c r="U19" s="193" t="s">
        <v>148</v>
      </c>
      <c r="V19" s="193"/>
      <c r="W19" s="193"/>
      <c r="X19" s="196" t="s">
        <v>50</v>
      </c>
      <c r="Y19" s="196" t="s">
        <v>51</v>
      </c>
      <c r="Z19" s="196" t="s">
        <v>52</v>
      </c>
    </row>
    <row r="20" spans="1:26" ht="12.75" customHeight="1" x14ac:dyDescent="0.25">
      <c r="A20" s="144" t="s">
        <v>149</v>
      </c>
      <c r="B20" s="147" t="s">
        <v>125</v>
      </c>
      <c r="C20" s="144" t="str">
        <f t="shared" si="0"/>
        <v>Construção e Manutenção de Estações e Redes de Distribuição de Energia Elétrica-AC</v>
      </c>
      <c r="E20" s="148">
        <v>5.2900000000000003E-2</v>
      </c>
      <c r="F20" s="148">
        <v>5.9200000000000003E-2</v>
      </c>
      <c r="G20" s="148">
        <v>7.9299999999999995E-2</v>
      </c>
      <c r="I20" s="43" t="s">
        <v>141</v>
      </c>
      <c r="J20" s="200"/>
      <c r="K20" s="200"/>
      <c r="L20" s="200"/>
      <c r="M20" s="200"/>
      <c r="N20" s="200"/>
      <c r="O20" s="200"/>
      <c r="P20" s="200"/>
      <c r="Q20" s="200"/>
      <c r="R20" s="200"/>
      <c r="S20" s="193"/>
      <c r="U20" s="193"/>
      <c r="V20" s="193"/>
      <c r="W20" s="193"/>
      <c r="X20" s="196"/>
      <c r="Y20" s="196"/>
      <c r="Z20" s="196"/>
    </row>
    <row r="21" spans="1:26" ht="15" customHeight="1" x14ac:dyDescent="0.25">
      <c r="A21" s="144" t="str">
        <f>A20</f>
        <v>Construção e Manutenção de Estações e Redes de Distribuição de Energia Elétrica</v>
      </c>
      <c r="B21" s="147" t="s">
        <v>127</v>
      </c>
      <c r="C21" s="144" t="str">
        <f t="shared" si="0"/>
        <v>Construção e Manutenção de Estações e Redes de Distribuição de Energia Elétrica-SG</v>
      </c>
      <c r="E21" s="148">
        <v>2.5000000000000001E-3</v>
      </c>
      <c r="F21" s="148">
        <v>5.1000000000000004E-3</v>
      </c>
      <c r="G21" s="148">
        <v>5.5999999999999999E-3</v>
      </c>
      <c r="I21" s="43" t="s">
        <v>141</v>
      </c>
      <c r="J21" s="191" t="str">
        <f>IF($J$17=$A$146,"Encargos Sociais incidentes sobre a mão de obra","Administração Central")</f>
        <v>Administração Central</v>
      </c>
      <c r="K21" s="191"/>
      <c r="L21" s="191"/>
      <c r="M21" s="191"/>
      <c r="N21" s="191"/>
      <c r="O21" s="191"/>
      <c r="P21" s="191"/>
      <c r="Q21" s="191"/>
      <c r="R21" s="153" t="str">
        <f>IF($J17=$A$146,"K1","AC")</f>
        <v>AC</v>
      </c>
      <c r="S21" s="154">
        <v>4.6699999999999998E-2</v>
      </c>
      <c r="U21" s="192" t="s">
        <v>59</v>
      </c>
      <c r="V21" s="192"/>
      <c r="W21" s="192"/>
      <c r="X21" s="155">
        <f>VLOOKUP(CONCATENATE(J17,"-",R21),$C$2:$G$136,3,FALSE)</f>
        <v>3.7999999999999999E-2</v>
      </c>
      <c r="Y21" s="155">
        <f>VLOOKUP(CONCATENATE(J17,"-",R21),$C$2:$G$136,4,FALSE)</f>
        <v>4.0099999999999997E-2</v>
      </c>
      <c r="Z21" s="155">
        <f>VLOOKUP(CONCATENATE(J17,"-",R21),$C$2:$G$136,5,FALSE)</f>
        <v>4.6699999999999998E-2</v>
      </c>
    </row>
    <row r="22" spans="1:26" ht="15" customHeight="1" x14ac:dyDescent="0.25">
      <c r="A22" s="144" t="str">
        <f>A21</f>
        <v>Construção e Manutenção de Estações e Redes de Distribuição de Energia Elétrica</v>
      </c>
      <c r="B22" s="147" t="s">
        <v>128</v>
      </c>
      <c r="C22" s="144" t="str">
        <f t="shared" si="0"/>
        <v>Construção e Manutenção de Estações e Redes de Distribuição de Energia Elétrica-R</v>
      </c>
      <c r="E22" s="148">
        <v>0.01</v>
      </c>
      <c r="F22" s="148">
        <v>1.4800000000000001E-2</v>
      </c>
      <c r="G22" s="148">
        <v>1.9699999999999999E-2</v>
      </c>
      <c r="I22" s="43" t="s">
        <v>141</v>
      </c>
      <c r="J22" s="191" t="str">
        <f>IF($J$17=$A$146,"Administração Central da empresa ou consultoria - overhead","Seguro e Garantia")</f>
        <v>Seguro e Garantia</v>
      </c>
      <c r="K22" s="191"/>
      <c r="L22" s="191"/>
      <c r="M22" s="191"/>
      <c r="N22" s="191"/>
      <c r="O22" s="191"/>
      <c r="P22" s="191"/>
      <c r="Q22" s="191"/>
      <c r="R22" s="153" t="str">
        <f>IF($J17=$A$146,"K2","SG")</f>
        <v>SG</v>
      </c>
      <c r="S22" s="154">
        <v>7.4000000000000003E-3</v>
      </c>
      <c r="U22" s="192" t="s">
        <v>59</v>
      </c>
      <c r="V22" s="192"/>
      <c r="W22" s="192"/>
      <c r="X22" s="155">
        <f>VLOOKUP(CONCATENATE(J17,"-",R22),$C$2:$G$136,3,FALSE)</f>
        <v>3.2000000000000002E-3</v>
      </c>
      <c r="Y22" s="155">
        <f>VLOOKUP(CONCATENATE(J17,"-",R22),$C$2:$G$136,4,FALSE)</f>
        <v>4.0000000000000001E-3</v>
      </c>
      <c r="Z22" s="155">
        <f>VLOOKUP(CONCATENATE(J17,"-",R22),$C$2:$G$136,5,FALSE)</f>
        <v>7.4000000000000003E-3</v>
      </c>
    </row>
    <row r="23" spans="1:26" ht="15" customHeight="1" x14ac:dyDescent="0.25">
      <c r="A23" s="144" t="str">
        <f>A22</f>
        <v>Construção e Manutenção de Estações e Redes de Distribuição de Energia Elétrica</v>
      </c>
      <c r="B23" s="147" t="s">
        <v>132</v>
      </c>
      <c r="C23" s="144" t="str">
        <f t="shared" si="0"/>
        <v>Construção e Manutenção de Estações e Redes de Distribuição de Energia Elétrica-DF</v>
      </c>
      <c r="E23" s="148">
        <v>1.01E-2</v>
      </c>
      <c r="F23" s="148">
        <v>1.0699999999999999E-2</v>
      </c>
      <c r="G23" s="148">
        <v>1.11E-2</v>
      </c>
      <c r="I23" s="43" t="s">
        <v>141</v>
      </c>
      <c r="J23" s="191" t="str">
        <f>IF($J$17=$A$146,"","Risco")</f>
        <v>Risco</v>
      </c>
      <c r="K23" s="191"/>
      <c r="L23" s="191"/>
      <c r="M23" s="191"/>
      <c r="N23" s="191"/>
      <c r="O23" s="191"/>
      <c r="P23" s="191"/>
      <c r="Q23" s="191"/>
      <c r="R23" s="153" t="str">
        <f>IF($J17=$A$146,"","R")</f>
        <v>R</v>
      </c>
      <c r="S23" s="154">
        <v>9.7000000000000003E-3</v>
      </c>
      <c r="U23" s="192" t="s">
        <v>59</v>
      </c>
      <c r="V23" s="192"/>
      <c r="W23" s="192"/>
      <c r="X23" s="155">
        <f>VLOOKUP(CONCATENATE(J17,"-",R23),$C$2:$G$136,3,FALSE)</f>
        <v>5.0000000000000001E-3</v>
      </c>
      <c r="Y23" s="155">
        <f>VLOOKUP(CONCATENATE(J17,"-",R23),$C$2:$G$136,4,FALSE)</f>
        <v>5.5999999999999999E-3</v>
      </c>
      <c r="Z23" s="155">
        <f>VLOOKUP(CONCATENATE(J17,"-",R23),$C$2:$G$136,5,FALSE)</f>
        <v>9.7000000000000003E-3</v>
      </c>
    </row>
    <row r="24" spans="1:26" ht="15" customHeight="1" x14ac:dyDescent="0.25">
      <c r="A24" s="144" t="str">
        <f>A23</f>
        <v>Construção e Manutenção de Estações e Redes de Distribuição de Energia Elétrica</v>
      </c>
      <c r="B24" s="147" t="s">
        <v>133</v>
      </c>
      <c r="C24" s="144" t="str">
        <f t="shared" si="0"/>
        <v>Construção e Manutenção de Estações e Redes de Distribuição de Energia Elétrica-L</v>
      </c>
      <c r="E24" s="148">
        <v>0.08</v>
      </c>
      <c r="F24" s="148">
        <v>8.3099999999999993E-2</v>
      </c>
      <c r="G24" s="148">
        <v>9.5100000000000004E-2</v>
      </c>
      <c r="I24" s="43" t="s">
        <v>141</v>
      </c>
      <c r="J24" s="191" t="str">
        <f>IF($J$17=$A$146,"","Despesas Financeiras")</f>
        <v>Despesas Financeiras</v>
      </c>
      <c r="K24" s="191"/>
      <c r="L24" s="191"/>
      <c r="M24" s="191"/>
      <c r="N24" s="191"/>
      <c r="O24" s="191"/>
      <c r="P24" s="191"/>
      <c r="Q24" s="191"/>
      <c r="R24" s="153" t="str">
        <f>IF($J17=$A$146,"","DF")</f>
        <v>DF</v>
      </c>
      <c r="S24" s="154">
        <v>1.21E-2</v>
      </c>
      <c r="U24" s="192" t="s">
        <v>59</v>
      </c>
      <c r="V24" s="192"/>
      <c r="W24" s="192"/>
      <c r="X24" s="155">
        <f>VLOOKUP(CONCATENATE(J17,"-",R24),$C$2:$G$136,3,FALSE)</f>
        <v>1.0200000000000001E-2</v>
      </c>
      <c r="Y24" s="155">
        <f>VLOOKUP(CONCATENATE(J17,"-",R24),$C$2:$G$136,4,FALSE)</f>
        <v>1.11E-2</v>
      </c>
      <c r="Z24" s="155">
        <f>VLOOKUP(CONCATENATE(J17,"-",R24),$C$2:$G$136,5,FALSE)</f>
        <v>1.21E-2</v>
      </c>
    </row>
    <row r="25" spans="1:26" ht="15" customHeight="1" x14ac:dyDescent="0.25">
      <c r="A25" s="144" t="str">
        <f>A24</f>
        <v>Construção e Manutenção de Estações e Redes de Distribuição de Energia Elétrica</v>
      </c>
      <c r="B25" s="150" t="s">
        <v>135</v>
      </c>
      <c r="C25" s="144" t="str">
        <f t="shared" si="0"/>
        <v>Construção e Manutenção de Estações e Redes de Distribuição de Energia Elétrica-BDI PAD</v>
      </c>
      <c r="E25" s="148">
        <v>0.24</v>
      </c>
      <c r="F25" s="148">
        <v>0.25840000000000002</v>
      </c>
      <c r="G25" s="148">
        <v>0.27860000000000001</v>
      </c>
      <c r="I25" s="43" t="s">
        <v>141</v>
      </c>
      <c r="J25" s="191" t="str">
        <f>IF($J$17=$A$146,"Margem bruta da empresa de consultoria","Lucro")</f>
        <v>Lucro</v>
      </c>
      <c r="K25" s="191"/>
      <c r="L25" s="191"/>
      <c r="M25" s="191"/>
      <c r="N25" s="191"/>
      <c r="O25" s="191"/>
      <c r="P25" s="191"/>
      <c r="Q25" s="191"/>
      <c r="R25" s="153" t="str">
        <f>IF($J17=$A$146,"K3","L")</f>
        <v>L</v>
      </c>
      <c r="S25" s="154">
        <v>8.6900000000000005E-2</v>
      </c>
      <c r="U25" s="192" t="s">
        <v>59</v>
      </c>
      <c r="V25" s="192"/>
      <c r="W25" s="192"/>
      <c r="X25" s="155">
        <f>VLOOKUP(CONCATENATE(J17,"-",R25),$C$2:$G$136,3,FALSE)</f>
        <v>6.6400000000000001E-2</v>
      </c>
      <c r="Y25" s="155">
        <f>VLOOKUP(CONCATENATE(J17,"-",R25),$C$2:$G$136,4,FALSE)</f>
        <v>7.2999999999999995E-2</v>
      </c>
      <c r="Z25" s="155">
        <f>VLOOKUP(CONCATENATE(J17,"-",R25),$C$2:$G$136,5,FALSE)</f>
        <v>8.6900000000000005E-2</v>
      </c>
    </row>
    <row r="26" spans="1:26" ht="15" customHeight="1" x14ac:dyDescent="0.25">
      <c r="A26" s="144" t="s">
        <v>150</v>
      </c>
      <c r="B26" s="147" t="s">
        <v>125</v>
      </c>
      <c r="C26" s="144" t="str">
        <f t="shared" si="0"/>
        <v>Obras Portuárias, Marítimas e Fluviais-AC</v>
      </c>
      <c r="E26" s="148">
        <v>0.04</v>
      </c>
      <c r="F26" s="148">
        <v>5.5199999999999999E-2</v>
      </c>
      <c r="G26" s="148">
        <v>7.85E-2</v>
      </c>
      <c r="I26" s="43" t="s">
        <v>141</v>
      </c>
      <c r="J26" s="191" t="s">
        <v>151</v>
      </c>
      <c r="K26" s="191"/>
      <c r="L26" s="191"/>
      <c r="M26" s="191"/>
      <c r="N26" s="191"/>
      <c r="O26" s="191"/>
      <c r="P26" s="191"/>
      <c r="Q26" s="191"/>
      <c r="R26" s="153" t="s">
        <v>152</v>
      </c>
      <c r="S26" s="154">
        <v>3.6499999999999998E-2</v>
      </c>
      <c r="U26" s="192" t="s">
        <v>59</v>
      </c>
      <c r="V26" s="192"/>
      <c r="W26" s="192"/>
      <c r="X26" s="155">
        <v>3.6499999999999998E-2</v>
      </c>
      <c r="Y26" s="155">
        <v>3.6499999999999998E-2</v>
      </c>
      <c r="Z26" s="155">
        <v>3.6499999999999998E-2</v>
      </c>
    </row>
    <row r="27" spans="1:26" ht="15" customHeight="1" x14ac:dyDescent="0.25">
      <c r="A27" s="144" t="str">
        <f>A26</f>
        <v>Obras Portuárias, Marítimas e Fluviais</v>
      </c>
      <c r="B27" s="147" t="s">
        <v>127</v>
      </c>
      <c r="C27" s="144" t="str">
        <f t="shared" si="0"/>
        <v>Obras Portuárias, Marítimas e Fluviais-SG</v>
      </c>
      <c r="E27" s="148">
        <v>8.0999999999999996E-3</v>
      </c>
      <c r="F27" s="148">
        <v>1.2200000000000001E-2</v>
      </c>
      <c r="G27" s="148">
        <v>1.9900000000000001E-2</v>
      </c>
      <c r="I27" s="43" t="s">
        <v>141</v>
      </c>
      <c r="J27" s="191" t="s">
        <v>153</v>
      </c>
      <c r="K27" s="191"/>
      <c r="L27" s="191"/>
      <c r="M27" s="191"/>
      <c r="N27" s="191"/>
      <c r="O27" s="191"/>
      <c r="P27" s="191"/>
      <c r="Q27" s="191"/>
      <c r="R27" s="153" t="s">
        <v>154</v>
      </c>
      <c r="S27" s="155">
        <f ca="1">IF(AND($J17&lt;&gt;$A$145,COUNTA(OFFSET(S20,1,0,6))&gt;0),$R$11*$R$10,0)</f>
        <v>3.0000000000000001E-3</v>
      </c>
      <c r="U27" s="192" t="s">
        <v>59</v>
      </c>
      <c r="V27" s="192"/>
      <c r="W27" s="192"/>
      <c r="X27" s="155">
        <v>0</v>
      </c>
      <c r="Y27" s="155">
        <v>2.5000000000000001E-2</v>
      </c>
      <c r="Z27" s="155">
        <v>0.05</v>
      </c>
    </row>
    <row r="28" spans="1:26" ht="15" customHeight="1" x14ac:dyDescent="0.25">
      <c r="A28" s="144" t="str">
        <f>A27</f>
        <v>Obras Portuárias, Marítimas e Fluviais</v>
      </c>
      <c r="B28" s="147" t="s">
        <v>128</v>
      </c>
      <c r="C28" s="144" t="str">
        <f t="shared" si="0"/>
        <v>Obras Portuárias, Marítimas e Fluviais-R</v>
      </c>
      <c r="E28" s="148">
        <v>1.46E-2</v>
      </c>
      <c r="F28" s="148">
        <v>2.3199999999999998E-2</v>
      </c>
      <c r="G28" s="148">
        <v>3.1600000000000003E-2</v>
      </c>
      <c r="I28" s="43" t="s">
        <v>141</v>
      </c>
      <c r="J28" s="191" t="s">
        <v>155</v>
      </c>
      <c r="K28" s="191"/>
      <c r="L28" s="191"/>
      <c r="M28" s="191"/>
      <c r="N28" s="191"/>
      <c r="O28" s="191"/>
      <c r="P28" s="191"/>
      <c r="Q28" s="191"/>
      <c r="R28" s="153" t="s">
        <v>156</v>
      </c>
      <c r="S28" s="155">
        <f ca="1">IF(BDI.Opcao&lt;&gt;"Desonerado",0,IF(AND($J17&lt;&gt;$A$145,COUNTA(OFFSET(S20,1,0,6))&gt;0),4.5%,0%))</f>
        <v>0</v>
      </c>
      <c r="U28" s="192" t="s">
        <v>59</v>
      </c>
      <c r="V28" s="192"/>
      <c r="W28" s="192"/>
      <c r="X28" s="156">
        <v>0</v>
      </c>
      <c r="Y28" s="156">
        <v>4.4999999999999998E-2</v>
      </c>
      <c r="Z28" s="156">
        <v>4.4999999999999998E-2</v>
      </c>
    </row>
    <row r="29" spans="1:26" ht="15" customHeight="1" x14ac:dyDescent="0.25">
      <c r="A29" s="144" t="str">
        <f>A28</f>
        <v>Obras Portuárias, Marítimas e Fluviais</v>
      </c>
      <c r="B29" s="147" t="s">
        <v>132</v>
      </c>
      <c r="C29" s="144" t="str">
        <f t="shared" si="0"/>
        <v>Obras Portuárias, Marítimas e Fluviais-DF</v>
      </c>
      <c r="E29" s="148">
        <v>9.4000000000000004E-3</v>
      </c>
      <c r="F29" s="148">
        <v>1.0200000000000001E-2</v>
      </c>
      <c r="G29" s="148">
        <v>1.3299999999999999E-2</v>
      </c>
      <c r="I29" s="43" t="s">
        <v>141</v>
      </c>
      <c r="J29" s="191" t="s">
        <v>157</v>
      </c>
      <c r="K29" s="191"/>
      <c r="L29" s="191"/>
      <c r="M29" s="191"/>
      <c r="N29" s="191"/>
      <c r="O29" s="191"/>
      <c r="P29" s="191"/>
      <c r="Q29" s="191"/>
      <c r="R29" s="157" t="s">
        <v>135</v>
      </c>
      <c r="S29" s="155">
        <f ca="1">IF($J17=$A$145,0,ROUND((((1+S21+S22+S23)*(1+S24)*(1+S25)/(1-(S26+S27)))-1),4))</f>
        <v>0.21840000000000001</v>
      </c>
      <c r="U29" s="193" t="str">
        <f ca="1">IF(OR($J$17=$A$146,$J$17=$A$145,AND(S29&gt;=X29,S29&lt;=Z29)),"OK","FORA DO INTERVALO")</f>
        <v>OK</v>
      </c>
      <c r="V29" s="193"/>
      <c r="W29" s="193"/>
      <c r="X29" s="155">
        <f>IF($J17=$A$145,0,VLOOKUP(CONCATENATE($J17,"-",$R29),$C$2:$G$136,3,FALSE))</f>
        <v>0.19600000000000001</v>
      </c>
      <c r="Y29" s="155">
        <f>IF($J17=$A$145,0,VLOOKUP(CONCATENATE($J17,"-",$R29),$C$2:$G$136,4,FALSE))</f>
        <v>0.2097</v>
      </c>
      <c r="Z29" s="155">
        <f>IF($J17=$A$145,0,VLOOKUP(CONCATENATE($J17,"-",$R29),$C$2:$G$136,5,FALSE))</f>
        <v>0.24229999999999999</v>
      </c>
    </row>
    <row r="30" spans="1:26" ht="15" customHeight="1" x14ac:dyDescent="0.25">
      <c r="A30" s="144" t="str">
        <f>A29</f>
        <v>Obras Portuárias, Marítimas e Fluviais</v>
      </c>
      <c r="B30" s="147" t="s">
        <v>133</v>
      </c>
      <c r="C30" s="144" t="str">
        <f t="shared" si="0"/>
        <v>Obras Portuárias, Marítimas e Fluviais-L</v>
      </c>
      <c r="E30" s="148">
        <v>7.1400000000000005E-2</v>
      </c>
      <c r="F30" s="148">
        <v>8.4000000000000005E-2</v>
      </c>
      <c r="G30" s="148">
        <v>0.1043</v>
      </c>
      <c r="I30" s="43" t="s">
        <v>141</v>
      </c>
      <c r="J30" s="194" t="s">
        <v>158</v>
      </c>
      <c r="K30" s="194"/>
      <c r="L30" s="194"/>
      <c r="M30" s="194"/>
      <c r="N30" s="194"/>
      <c r="O30" s="194"/>
      <c r="P30" s="194"/>
      <c r="Q30" s="194"/>
      <c r="R30" s="158" t="s">
        <v>159</v>
      </c>
      <c r="S30" s="159">
        <f ca="1">IF($J17=$A$145,0,ROUND((((1+S21+S22+S23)*(1+S24)*(1+S25)/(1-(S26+S27+S28)))-1),4))</f>
        <v>0.21840000000000001</v>
      </c>
    </row>
    <row r="31" spans="1:26" ht="25.5" x14ac:dyDescent="0.25">
      <c r="A31" s="144" t="str">
        <f>A30</f>
        <v>Obras Portuárias, Marítimas e Fluviais</v>
      </c>
      <c r="B31" s="150" t="s">
        <v>135</v>
      </c>
      <c r="C31" s="144" t="str">
        <f t="shared" si="0"/>
        <v>Obras Portuárias, Marítimas e Fluviais-BDI PAD</v>
      </c>
      <c r="E31" s="148">
        <v>0.22800000000000001</v>
      </c>
      <c r="F31" s="148">
        <v>0.27479999999999999</v>
      </c>
      <c r="G31" s="148">
        <v>0.3095</v>
      </c>
      <c r="I31" s="43" t="s">
        <v>141</v>
      </c>
    </row>
    <row r="32" spans="1:26" ht="15.75" x14ac:dyDescent="0.25">
      <c r="A32" s="144" t="s">
        <v>160</v>
      </c>
      <c r="B32" s="147" t="s">
        <v>125</v>
      </c>
      <c r="C32" s="144" t="str">
        <f t="shared" si="0"/>
        <v>Fornecimento de Materiais e Equipamentos (aquisição indireta - em conjunto com licitação de obras)-AC</v>
      </c>
      <c r="E32" s="148">
        <v>1.4999999999999999E-2</v>
      </c>
      <c r="F32" s="148">
        <v>3.4500000000000003E-2</v>
      </c>
      <c r="G32" s="148">
        <v>4.4900000000000002E-2</v>
      </c>
      <c r="I32" s="43" t="s">
        <v>141</v>
      </c>
      <c r="J32" s="160" t="str">
        <f ca="1">IF(U29&lt;&gt;"ok","X","")</f>
        <v/>
      </c>
      <c r="K32" s="195" t="str">
        <f ca="1">IF(U29&lt;&gt;"ok","Anexo: Relatório Técnico Circunstanciado justificando a adoção do percentual de cada parcela do BDI.","")</f>
        <v/>
      </c>
      <c r="L32" s="195"/>
      <c r="M32" s="195"/>
      <c r="N32" s="195"/>
      <c r="O32" s="195"/>
      <c r="P32" s="195"/>
      <c r="Q32" s="195"/>
      <c r="R32" s="195"/>
      <c r="S32" s="195"/>
    </row>
    <row r="33" spans="1:19" x14ac:dyDescent="0.25">
      <c r="A33" s="144" t="str">
        <f>A32</f>
        <v>Fornecimento de Materiais e Equipamentos (aquisição indireta - em conjunto com licitação de obras)</v>
      </c>
      <c r="B33" s="147" t="s">
        <v>127</v>
      </c>
      <c r="C33" s="144" t="str">
        <f t="shared" si="0"/>
        <v>Fornecimento de Materiais e Equipamentos (aquisição indireta - em conjunto com licitação de obras)-SG</v>
      </c>
      <c r="E33" s="148">
        <v>3.0000000000000001E-3</v>
      </c>
      <c r="F33" s="148">
        <v>4.7999999999999996E-3</v>
      </c>
      <c r="G33" s="148">
        <v>8.2000000000000007E-3</v>
      </c>
      <c r="I33" s="43" t="s">
        <v>141</v>
      </c>
    </row>
    <row r="34" spans="1:19" x14ac:dyDescent="0.25">
      <c r="A34" s="144" t="str">
        <f>A33</f>
        <v>Fornecimento de Materiais e Equipamentos (aquisição indireta - em conjunto com licitação de obras)</v>
      </c>
      <c r="B34" s="147" t="s">
        <v>128</v>
      </c>
      <c r="C34" s="144" t="str">
        <f t="shared" si="0"/>
        <v>Fornecimento de Materiais e Equipamentos (aquisição indireta - em conjunto com licitação de obras)-R</v>
      </c>
      <c r="E34" s="148">
        <v>5.5999999999999999E-3</v>
      </c>
      <c r="F34" s="148">
        <v>8.5000000000000006E-3</v>
      </c>
      <c r="G34" s="148">
        <v>8.8999999999999999E-3</v>
      </c>
      <c r="I34" s="43" t="s">
        <v>141</v>
      </c>
      <c r="J34" s="186" t="s">
        <v>161</v>
      </c>
      <c r="K34" s="186"/>
      <c r="L34" s="186"/>
      <c r="M34" s="186"/>
      <c r="N34" s="186"/>
      <c r="O34" s="186"/>
      <c r="P34" s="186"/>
      <c r="Q34" s="186"/>
      <c r="R34" s="186"/>
      <c r="S34" s="186"/>
    </row>
    <row r="35" spans="1:19" ht="15.75" x14ac:dyDescent="0.25">
      <c r="A35" s="144" t="str">
        <f>A34</f>
        <v>Fornecimento de Materiais e Equipamentos (aquisição indireta - em conjunto com licitação de obras)</v>
      </c>
      <c r="B35" s="147" t="s">
        <v>132</v>
      </c>
      <c r="C35" s="144" t="str">
        <f t="shared" si="0"/>
        <v>Fornecimento de Materiais e Equipamentos (aquisição indireta - em conjunto com licitação de obras)-DF</v>
      </c>
      <c r="E35" s="148">
        <v>8.5000000000000006E-3</v>
      </c>
      <c r="F35" s="148">
        <v>8.5000000000000006E-3</v>
      </c>
      <c r="G35" s="148">
        <v>1.11E-2</v>
      </c>
      <c r="I35" s="43" t="s">
        <v>141</v>
      </c>
      <c r="J35" s="161"/>
      <c r="K35" s="161"/>
      <c r="L35" s="161"/>
      <c r="M35" s="187" t="s">
        <v>162</v>
      </c>
      <c r="N35" s="188" t="str">
        <f>IF($J17=$A$146,"(1+K1+K2)*(1+K3)","(1+AC + S + R + G)*(1 + DF)*(1+L)")</f>
        <v>(1+AC + S + R + G)*(1 + DF)*(1+L)</v>
      </c>
      <c r="O35" s="188"/>
      <c r="P35" s="188"/>
      <c r="Q35" s="189" t="s">
        <v>163</v>
      </c>
      <c r="R35" s="161"/>
      <c r="S35" s="161"/>
    </row>
    <row r="36" spans="1:19" ht="15.75" x14ac:dyDescent="0.25">
      <c r="A36" s="144" t="str">
        <f>A35</f>
        <v>Fornecimento de Materiais e Equipamentos (aquisição indireta - em conjunto com licitação de obras)</v>
      </c>
      <c r="B36" s="147" t="s">
        <v>133</v>
      </c>
      <c r="C36" s="144" t="str">
        <f t="shared" si="0"/>
        <v>Fornecimento de Materiais e Equipamentos (aquisição indireta - em conjunto com licitação de obras)-L</v>
      </c>
      <c r="E36" s="148">
        <v>3.5000000000000003E-2</v>
      </c>
      <c r="F36" s="148">
        <v>5.11E-2</v>
      </c>
      <c r="G36" s="148">
        <v>6.2199999999999998E-2</v>
      </c>
      <c r="I36" s="43" t="s">
        <v>141</v>
      </c>
      <c r="J36" s="161"/>
      <c r="K36" s="161"/>
      <c r="L36" s="161"/>
      <c r="M36" s="187"/>
      <c r="N36" s="190" t="s">
        <v>164</v>
      </c>
      <c r="O36" s="190"/>
      <c r="P36" s="190"/>
      <c r="Q36" s="189"/>
      <c r="R36" s="161"/>
      <c r="S36" s="161"/>
    </row>
    <row r="37" spans="1:19" ht="15" customHeight="1" x14ac:dyDescent="0.25">
      <c r="A37" s="144" t="str">
        <f>A36</f>
        <v>Fornecimento de Materiais e Equipamentos (aquisição indireta - em conjunto com licitação de obras)</v>
      </c>
      <c r="B37" s="150" t="s">
        <v>135</v>
      </c>
      <c r="C37" s="144" t="str">
        <f t="shared" si="0"/>
        <v>Fornecimento de Materiais e Equipamentos (aquisição indireta - em conjunto com licitação de obras)-BDI PAD</v>
      </c>
      <c r="E37" s="148">
        <v>0.111</v>
      </c>
      <c r="F37" s="148">
        <v>0.14019999999999999</v>
      </c>
      <c r="G37" s="148">
        <v>0.16800000000000001</v>
      </c>
      <c r="I37" s="43" t="s">
        <v>141</v>
      </c>
      <c r="J37" s="162"/>
      <c r="K37" s="162"/>
      <c r="L37" s="162"/>
      <c r="M37" s="162"/>
      <c r="N37" s="162"/>
      <c r="O37" s="162"/>
      <c r="P37" s="162"/>
      <c r="Q37" s="162"/>
      <c r="R37" s="162"/>
      <c r="S37" s="162"/>
    </row>
    <row r="38" spans="1:19" ht="50.1" customHeight="1" x14ac:dyDescent="0.25">
      <c r="A38" s="144" t="s">
        <v>165</v>
      </c>
      <c r="B38" s="150" t="s">
        <v>125</v>
      </c>
      <c r="C38" s="144" t="str">
        <f t="shared" si="0"/>
        <v>Fornecimento de Materiais e Equipamentos (aquisição direta)-AC</v>
      </c>
      <c r="E38" s="148" t="s">
        <v>59</v>
      </c>
      <c r="F38" s="148" t="s">
        <v>59</v>
      </c>
      <c r="G38" s="148" t="s">
        <v>59</v>
      </c>
      <c r="I38" s="43" t="s">
        <v>141</v>
      </c>
      <c r="J38" s="180"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15%, com a respectiva alíquota de 2%.</v>
      </c>
      <c r="K38" s="180"/>
      <c r="L38" s="180"/>
      <c r="M38" s="180"/>
      <c r="N38" s="180"/>
      <c r="O38" s="180"/>
      <c r="P38" s="180"/>
      <c r="Q38" s="180"/>
      <c r="R38" s="180"/>
      <c r="S38" s="180"/>
    </row>
    <row r="39" spans="1:19" x14ac:dyDescent="0.25">
      <c r="A39" s="144" t="s">
        <v>165</v>
      </c>
      <c r="B39" s="150" t="s">
        <v>127</v>
      </c>
      <c r="C39" s="144" t="str">
        <f t="shared" si="0"/>
        <v>Fornecimento de Materiais e Equipamentos (aquisição direta)-SG</v>
      </c>
      <c r="E39" s="148" t="s">
        <v>59</v>
      </c>
      <c r="F39" s="148" t="s">
        <v>59</v>
      </c>
      <c r="G39" s="148" t="s">
        <v>59</v>
      </c>
      <c r="I39" s="43" t="s">
        <v>141</v>
      </c>
    </row>
    <row r="40" spans="1:19" ht="50.1" customHeight="1" x14ac:dyDescent="0.25">
      <c r="A40" s="144" t="s">
        <v>165</v>
      </c>
      <c r="B40" s="150" t="s">
        <v>128</v>
      </c>
      <c r="C40" s="144" t="str">
        <f t="shared" si="0"/>
        <v>Fornecimento de Materiais e Equipamentos (aquisição direta)-R</v>
      </c>
      <c r="E40" s="148" t="s">
        <v>59</v>
      </c>
      <c r="F40" s="148" t="s">
        <v>59</v>
      </c>
      <c r="G40" s="148" t="s">
        <v>59</v>
      </c>
      <c r="I40" s="43" t="s">
        <v>141</v>
      </c>
      <c r="J40" s="180" t="e">
        <f ca="1">CONCATENATE("Declaro para os devidos fins que o regime de Contribuição Previdenciária sobre a Receita Bruta adotado para elaboração do orçamento foi ",IF(DESONERACAO="Sim","COM","SEM")," Desoneração, e que esta é a alternativa mais adequada para a Administração Pública.")</f>
        <v>#VALUE!</v>
      </c>
      <c r="K40" s="180"/>
      <c r="L40" s="180"/>
      <c r="M40" s="180"/>
      <c r="N40" s="180"/>
      <c r="O40" s="180"/>
      <c r="P40" s="180"/>
      <c r="Q40" s="180"/>
      <c r="R40" s="180"/>
      <c r="S40" s="180"/>
    </row>
    <row r="41" spans="1:19" x14ac:dyDescent="0.25">
      <c r="A41" s="144" t="s">
        <v>165</v>
      </c>
      <c r="B41" s="150" t="s">
        <v>132</v>
      </c>
      <c r="C41" s="144" t="str">
        <f t="shared" si="0"/>
        <v>Fornecimento de Materiais e Equipamentos (aquisição direta)-DF</v>
      </c>
      <c r="E41" s="148" t="s">
        <v>59</v>
      </c>
      <c r="F41" s="148" t="s">
        <v>59</v>
      </c>
      <c r="G41" s="148" t="s">
        <v>59</v>
      </c>
      <c r="I41" s="43" t="s">
        <v>141</v>
      </c>
    </row>
    <row r="42" spans="1:19" x14ac:dyDescent="0.25">
      <c r="A42" s="144" t="s">
        <v>165</v>
      </c>
      <c r="B42" s="150" t="s">
        <v>133</v>
      </c>
      <c r="C42" s="144" t="str">
        <f t="shared" si="0"/>
        <v>Fornecimento de Materiais e Equipamentos (aquisição direta)-L</v>
      </c>
      <c r="E42" s="148" t="s">
        <v>59</v>
      </c>
      <c r="F42" s="148" t="s">
        <v>59</v>
      </c>
      <c r="G42" s="148" t="s">
        <v>59</v>
      </c>
      <c r="I42" s="43" t="s">
        <v>141</v>
      </c>
      <c r="J42" s="144" t="s">
        <v>166</v>
      </c>
    </row>
    <row r="43" spans="1:19" ht="99.95" customHeight="1" x14ac:dyDescent="0.25">
      <c r="A43" s="144" t="s">
        <v>165</v>
      </c>
      <c r="B43" s="150" t="s">
        <v>135</v>
      </c>
      <c r="C43" s="144" t="str">
        <f t="shared" si="0"/>
        <v>Fornecimento de Materiais e Equipamentos (aquisição direta)-BDI PAD</v>
      </c>
      <c r="E43" s="148" t="s">
        <v>59</v>
      </c>
      <c r="F43" s="148" t="s">
        <v>59</v>
      </c>
      <c r="G43" s="148" t="s">
        <v>59</v>
      </c>
      <c r="I43" s="43" t="s">
        <v>141</v>
      </c>
      <c r="J43" s="181"/>
      <c r="K43" s="181"/>
      <c r="L43" s="181"/>
      <c r="M43" s="181"/>
      <c r="N43" s="181"/>
      <c r="O43" s="181"/>
      <c r="P43" s="181"/>
      <c r="Q43" s="181"/>
      <c r="R43" s="181"/>
      <c r="S43" s="181"/>
    </row>
    <row r="44" spans="1:19" x14ac:dyDescent="0.25">
      <c r="A44" s="144" t="s">
        <v>167</v>
      </c>
      <c r="B44" s="147" t="s">
        <v>168</v>
      </c>
      <c r="C44" s="144" t="str">
        <f t="shared" si="0"/>
        <v>Estudos e Projetos, Planos e Gerenciamento e outros correlatos-K1</v>
      </c>
      <c r="E44" s="148" t="s">
        <v>59</v>
      </c>
      <c r="F44" s="148" t="s">
        <v>59</v>
      </c>
      <c r="G44" s="148" t="s">
        <v>59</v>
      </c>
      <c r="I44" s="43" t="s">
        <v>141</v>
      </c>
    </row>
    <row r="45" spans="1:19" x14ac:dyDescent="0.25">
      <c r="A45" s="144" t="str">
        <f>A44</f>
        <v>Estudos e Projetos, Planos e Gerenciamento e outros correlatos</v>
      </c>
      <c r="B45" s="147" t="s">
        <v>169</v>
      </c>
      <c r="C45" s="144" t="str">
        <f t="shared" si="0"/>
        <v>Estudos e Projetos, Planos e Gerenciamento e outros correlatos-K2</v>
      </c>
      <c r="E45" s="148" t="s">
        <v>59</v>
      </c>
      <c r="F45" s="148">
        <v>0.2</v>
      </c>
      <c r="G45" s="148" t="s">
        <v>59</v>
      </c>
      <c r="I45" s="43" t="s">
        <v>141</v>
      </c>
      <c r="J45" s="182" t="str">
        <f>Import.Município</f>
        <v>PIÊN/PR</v>
      </c>
      <c r="K45" s="182"/>
      <c r="L45" s="182"/>
      <c r="M45" s="182"/>
      <c r="P45" s="183">
        <f>[1]DADOS!$F$25</f>
        <v>44447</v>
      </c>
      <c r="Q45" s="183"/>
      <c r="R45" s="183"/>
      <c r="S45" s="183"/>
    </row>
    <row r="46" spans="1:19" x14ac:dyDescent="0.25">
      <c r="A46" s="144" t="str">
        <f>A45</f>
        <v>Estudos e Projetos, Planos e Gerenciamento e outros correlatos</v>
      </c>
      <c r="B46" s="147"/>
      <c r="C46" s="144" t="str">
        <f t="shared" si="0"/>
        <v>Estudos e Projetos, Planos e Gerenciamento e outros correlatos-</v>
      </c>
      <c r="E46" s="148" t="s">
        <v>59</v>
      </c>
      <c r="F46" s="148" t="s">
        <v>59</v>
      </c>
      <c r="G46" s="148" t="s">
        <v>59</v>
      </c>
      <c r="I46" s="43" t="s">
        <v>141</v>
      </c>
      <c r="J46" s="184" t="s">
        <v>170</v>
      </c>
      <c r="K46" s="184"/>
      <c r="L46" s="184"/>
      <c r="M46" s="184"/>
      <c r="O46" s="163"/>
      <c r="P46" s="164" t="s">
        <v>171</v>
      </c>
      <c r="Q46" s="165"/>
      <c r="R46" s="165"/>
      <c r="S46" s="165"/>
    </row>
    <row r="47" spans="1:19" ht="30" customHeight="1" x14ac:dyDescent="0.25">
      <c r="A47" s="144" t="str">
        <f>A46</f>
        <v>Estudos e Projetos, Planos e Gerenciamento e outros correlatos</v>
      </c>
      <c r="B47" s="147"/>
      <c r="C47" s="144" t="str">
        <f t="shared" si="0"/>
        <v>Estudos e Projetos, Planos e Gerenciamento e outros correlatos-</v>
      </c>
      <c r="E47" s="148" t="s">
        <v>59</v>
      </c>
      <c r="F47" s="148" t="s">
        <v>59</v>
      </c>
      <c r="G47" s="148" t="s">
        <v>59</v>
      </c>
      <c r="I47" s="43" t="s">
        <v>141</v>
      </c>
    </row>
    <row r="48" spans="1:19" x14ac:dyDescent="0.25">
      <c r="A48" s="144" t="str">
        <f>A47</f>
        <v>Estudos e Projetos, Planos e Gerenciamento e outros correlatos</v>
      </c>
      <c r="B48" s="147" t="s">
        <v>172</v>
      </c>
      <c r="C48" s="144" t="str">
        <f t="shared" si="0"/>
        <v>Estudos e Projetos, Planos e Gerenciamento e outros correlatos-K3</v>
      </c>
      <c r="E48" s="148" t="s">
        <v>59</v>
      </c>
      <c r="F48" s="148">
        <v>0.12</v>
      </c>
      <c r="G48" s="148" t="s">
        <v>59</v>
      </c>
      <c r="I48" s="43" t="s">
        <v>141</v>
      </c>
      <c r="J48" s="185"/>
      <c r="K48" s="185"/>
      <c r="L48" s="185"/>
      <c r="M48" s="185"/>
      <c r="N48" s="166"/>
    </row>
    <row r="49" spans="1:26" ht="12.75" customHeight="1" x14ac:dyDescent="0.25">
      <c r="A49" s="144" t="str">
        <f>A48</f>
        <v>Estudos e Projetos, Planos e Gerenciamento e outros correlatos</v>
      </c>
      <c r="B49" s="150" t="s">
        <v>135</v>
      </c>
      <c r="C49" s="144" t="str">
        <f t="shared" si="0"/>
        <v>Estudos e Projetos, Planos e Gerenciamento e outros correlatos-BDI PAD</v>
      </c>
      <c r="E49" s="148" t="s">
        <v>59</v>
      </c>
      <c r="F49" s="148" t="s">
        <v>59</v>
      </c>
      <c r="G49" s="148" t="s">
        <v>59</v>
      </c>
      <c r="I49" s="43" t="s">
        <v>141</v>
      </c>
      <c r="J49" s="179" t="s">
        <v>173</v>
      </c>
      <c r="K49" s="179"/>
      <c r="L49" s="179"/>
      <c r="M49" s="179"/>
      <c r="N49" s="167"/>
    </row>
    <row r="50" spans="1:26" x14ac:dyDescent="0.25">
      <c r="B50" s="150"/>
      <c r="E50" s="148"/>
      <c r="F50" s="148"/>
      <c r="G50" s="148"/>
      <c r="I50" s="43" t="s">
        <v>141</v>
      </c>
      <c r="J50" s="168" t="s">
        <v>174</v>
      </c>
      <c r="K50" s="169">
        <f t="array" ref="K50:K52">Import.RespOrçamento</f>
        <v>0</v>
      </c>
      <c r="L50" s="170"/>
      <c r="M50" s="170"/>
      <c r="N50" s="171"/>
    </row>
    <row r="51" spans="1:26" x14ac:dyDescent="0.25">
      <c r="A51" s="43"/>
      <c r="B51" s="43"/>
      <c r="C51" s="43"/>
      <c r="D51" s="43"/>
      <c r="E51" s="43"/>
      <c r="F51" s="43"/>
      <c r="G51" s="43"/>
      <c r="I51" s="43" t="s">
        <v>141</v>
      </c>
      <c r="J51" s="168" t="s">
        <v>175</v>
      </c>
      <c r="K51" s="169">
        <v>0</v>
      </c>
      <c r="L51" s="170"/>
      <c r="M51" s="170"/>
      <c r="N51" s="171"/>
    </row>
    <row r="52" spans="1:26" x14ac:dyDescent="0.25">
      <c r="A52" s="43"/>
      <c r="B52" s="43"/>
      <c r="C52" s="43"/>
      <c r="D52" s="43"/>
      <c r="E52" s="43"/>
      <c r="F52" s="43"/>
      <c r="G52" s="43"/>
      <c r="I52" s="43" t="s">
        <v>141</v>
      </c>
      <c r="J52" s="168" t="s">
        <v>176</v>
      </c>
      <c r="K52" s="169">
        <v>0</v>
      </c>
      <c r="L52" s="170"/>
      <c r="M52" s="170"/>
      <c r="N52" s="171"/>
    </row>
    <row r="53" spans="1:26" x14ac:dyDescent="0.25">
      <c r="A53" s="43"/>
      <c r="B53" s="43"/>
      <c r="C53" s="43"/>
      <c r="D53" s="43"/>
      <c r="E53" s="43"/>
      <c r="F53" s="43"/>
      <c r="G53" s="43"/>
      <c r="I53" s="43" t="s">
        <v>141</v>
      </c>
      <c r="J53" s="168"/>
      <c r="K53" s="172"/>
      <c r="L53" s="170"/>
      <c r="M53" s="170"/>
      <c r="N53" s="171"/>
    </row>
    <row r="54" spans="1:26" ht="15.75" x14ac:dyDescent="0.25">
      <c r="A54" s="43"/>
      <c r="B54" s="43"/>
      <c r="C54" s="43"/>
      <c r="D54" s="43"/>
      <c r="E54" s="43"/>
      <c r="F54" s="43"/>
      <c r="G54" s="43"/>
      <c r="I54" s="43" t="str">
        <f ca="1">IF($S$69=0,"","F")</f>
        <v/>
      </c>
      <c r="J54" s="197" t="s">
        <v>177</v>
      </c>
      <c r="K54" s="197"/>
      <c r="L54" s="197"/>
      <c r="M54" s="197"/>
      <c r="N54" s="197"/>
      <c r="O54" s="197"/>
      <c r="P54" s="197"/>
      <c r="Q54" s="197"/>
      <c r="R54" s="197"/>
      <c r="S54" s="197"/>
    </row>
    <row r="55" spans="1:26" x14ac:dyDescent="0.25">
      <c r="A55" s="43"/>
      <c r="B55" s="43"/>
      <c r="C55" s="43"/>
      <c r="D55" s="43"/>
      <c r="E55" s="43"/>
      <c r="F55" s="43"/>
      <c r="G55" s="43"/>
      <c r="I55" s="43" t="str">
        <f t="shared" ref="I55:I93" ca="1" si="1">IF($S$69=0,"","F")</f>
        <v/>
      </c>
    </row>
    <row r="56" spans="1:26" ht="12.75" x14ac:dyDescent="0.2">
      <c r="A56" s="43"/>
      <c r="B56" s="43"/>
      <c r="C56" s="43"/>
      <c r="D56" s="43"/>
      <c r="E56" s="43"/>
      <c r="F56" s="43"/>
      <c r="G56" s="43"/>
      <c r="I56" s="43" t="str">
        <f t="shared" ca="1" si="1"/>
        <v/>
      </c>
      <c r="J56" s="198" t="s">
        <v>144</v>
      </c>
      <c r="K56" s="198"/>
      <c r="L56" s="198"/>
      <c r="M56" s="198"/>
      <c r="N56" s="198"/>
      <c r="O56" s="198"/>
      <c r="P56" s="198"/>
      <c r="Q56" s="198"/>
      <c r="R56" s="198"/>
      <c r="S56" s="198"/>
    </row>
    <row r="57" spans="1:26" ht="12.75" x14ac:dyDescent="0.2">
      <c r="A57" s="43"/>
      <c r="B57" s="43"/>
      <c r="C57" s="43"/>
      <c r="D57" s="43"/>
      <c r="E57" s="43"/>
      <c r="F57" s="43"/>
      <c r="G57" s="43"/>
      <c r="I57" s="43" t="str">
        <f t="shared" ca="1" si="1"/>
        <v/>
      </c>
      <c r="J57" s="199" t="s">
        <v>178</v>
      </c>
      <c r="K57" s="199"/>
      <c r="L57" s="199"/>
      <c r="M57" s="199"/>
      <c r="N57" s="199"/>
      <c r="O57" s="199"/>
      <c r="P57" s="199"/>
      <c r="Q57" s="199"/>
      <c r="R57" s="199"/>
      <c r="S57" s="199"/>
    </row>
    <row r="58" spans="1:26" x14ac:dyDescent="0.25">
      <c r="A58" s="43"/>
      <c r="B58" s="43"/>
      <c r="C58" s="43"/>
      <c r="D58" s="43"/>
      <c r="E58" s="43"/>
      <c r="F58" s="43"/>
      <c r="G58" s="43"/>
      <c r="I58" s="43" t="str">
        <f t="shared" ca="1" si="1"/>
        <v/>
      </c>
    </row>
    <row r="59" spans="1:26" ht="12.75" customHeight="1" x14ac:dyDescent="0.2">
      <c r="A59" s="43"/>
      <c r="B59" s="43"/>
      <c r="C59" s="43"/>
      <c r="D59" s="43"/>
      <c r="E59" s="43"/>
      <c r="F59" s="43"/>
      <c r="G59" s="43"/>
      <c r="I59" s="43" t="str">
        <f t="shared" ca="1" si="1"/>
        <v/>
      </c>
      <c r="J59" s="200" t="s">
        <v>145</v>
      </c>
      <c r="K59" s="200"/>
      <c r="L59" s="200"/>
      <c r="M59" s="200"/>
      <c r="N59" s="200"/>
      <c r="O59" s="200"/>
      <c r="P59" s="200"/>
      <c r="Q59" s="200"/>
      <c r="R59" s="200" t="s">
        <v>146</v>
      </c>
      <c r="S59" s="193" t="s">
        <v>147</v>
      </c>
      <c r="U59" s="193" t="s">
        <v>148</v>
      </c>
      <c r="V59" s="193"/>
      <c r="W59" s="193"/>
      <c r="X59" s="196" t="s">
        <v>50</v>
      </c>
      <c r="Y59" s="196" t="s">
        <v>51</v>
      </c>
      <c r="Z59" s="196" t="s">
        <v>52</v>
      </c>
    </row>
    <row r="60" spans="1:26" ht="12.75" customHeight="1" x14ac:dyDescent="0.2">
      <c r="A60" s="43"/>
      <c r="B60" s="43"/>
      <c r="C60" s="43"/>
      <c r="D60" s="43"/>
      <c r="E60" s="43"/>
      <c r="F60" s="43"/>
      <c r="G60" s="43"/>
      <c r="I60" s="43" t="str">
        <f t="shared" ca="1" si="1"/>
        <v/>
      </c>
      <c r="J60" s="200"/>
      <c r="K60" s="200"/>
      <c r="L60" s="200"/>
      <c r="M60" s="200"/>
      <c r="N60" s="200"/>
      <c r="O60" s="200"/>
      <c r="P60" s="200"/>
      <c r="Q60" s="200"/>
      <c r="R60" s="200"/>
      <c r="S60" s="193"/>
      <c r="U60" s="193"/>
      <c r="V60" s="193"/>
      <c r="W60" s="193"/>
      <c r="X60" s="196"/>
      <c r="Y60" s="196"/>
      <c r="Z60" s="196"/>
    </row>
    <row r="61" spans="1:26" ht="15" customHeight="1" x14ac:dyDescent="0.2">
      <c r="A61" s="43"/>
      <c r="B61" s="43"/>
      <c r="C61" s="43"/>
      <c r="D61" s="43"/>
      <c r="E61" s="43"/>
      <c r="F61" s="43"/>
      <c r="G61" s="43"/>
      <c r="I61" s="43" t="str">
        <f t="shared" ca="1" si="1"/>
        <v/>
      </c>
      <c r="J61" s="191" t="str">
        <f>IF($J$17=$A$146,"Encargos Sociais incidentes sobre a mão de obra","Administração Central")</f>
        <v>Administração Central</v>
      </c>
      <c r="K61" s="191"/>
      <c r="L61" s="191"/>
      <c r="M61" s="191"/>
      <c r="N61" s="191"/>
      <c r="O61" s="191"/>
      <c r="P61" s="191"/>
      <c r="Q61" s="191"/>
      <c r="R61" s="153" t="str">
        <f>IF($J57=$A$146,"K1","AC")</f>
        <v>AC</v>
      </c>
      <c r="S61" s="154"/>
      <c r="U61" s="192" t="s">
        <v>59</v>
      </c>
      <c r="V61" s="192"/>
      <c r="W61" s="192"/>
      <c r="X61" s="155" t="e">
        <f>VLOOKUP(CONCATENATE(J57,"-",R61),$C$2:$G$136,3,FALSE)</f>
        <v>#N/A</v>
      </c>
      <c r="Y61" s="155" t="e">
        <f>VLOOKUP(CONCATENATE(J57,"-",R61),$C$2:$G$136,4,FALSE)</f>
        <v>#N/A</v>
      </c>
      <c r="Z61" s="155" t="e">
        <f>VLOOKUP(CONCATENATE(J57,"-",R61),$C$2:$G$136,5,FALSE)</f>
        <v>#N/A</v>
      </c>
    </row>
    <row r="62" spans="1:26" ht="15" customHeight="1" x14ac:dyDescent="0.2">
      <c r="A62" s="43"/>
      <c r="B62" s="43"/>
      <c r="C62" s="43"/>
      <c r="D62" s="43"/>
      <c r="E62" s="43"/>
      <c r="F62" s="43"/>
      <c r="G62" s="43"/>
      <c r="I62" s="43" t="str">
        <f t="shared" ca="1" si="1"/>
        <v/>
      </c>
      <c r="J62" s="191" t="str">
        <f>IF($J$17=$A$146,"Administração Central da empresa ou consultoria - overhead","Seguro e Garantia")</f>
        <v>Seguro e Garantia</v>
      </c>
      <c r="K62" s="191"/>
      <c r="L62" s="191"/>
      <c r="M62" s="191"/>
      <c r="N62" s="191"/>
      <c r="O62" s="191"/>
      <c r="P62" s="191"/>
      <c r="Q62" s="191"/>
      <c r="R62" s="153" t="str">
        <f>IF($J57=$A$146,"K2","SG")</f>
        <v>SG</v>
      </c>
      <c r="S62" s="154"/>
      <c r="U62" s="192" t="s">
        <v>59</v>
      </c>
      <c r="V62" s="192"/>
      <c r="W62" s="192"/>
      <c r="X62" s="155" t="e">
        <f>VLOOKUP(CONCATENATE(J57,"-",R62),$C$2:$G$136,3,FALSE)</f>
        <v>#N/A</v>
      </c>
      <c r="Y62" s="155" t="e">
        <f>VLOOKUP(CONCATENATE(J57,"-",R62),$C$2:$G$136,4,FALSE)</f>
        <v>#N/A</v>
      </c>
      <c r="Z62" s="155" t="e">
        <f>VLOOKUP(CONCATENATE(J57,"-",R62),$C$2:$G$136,5,FALSE)</f>
        <v>#N/A</v>
      </c>
    </row>
    <row r="63" spans="1:26" ht="15" customHeight="1" x14ac:dyDescent="0.2">
      <c r="A63" s="43"/>
      <c r="B63" s="43"/>
      <c r="C63" s="43"/>
      <c r="D63" s="43"/>
      <c r="E63" s="43"/>
      <c r="F63" s="43"/>
      <c r="G63" s="43"/>
      <c r="I63" s="43" t="str">
        <f t="shared" ca="1" si="1"/>
        <v/>
      </c>
      <c r="J63" s="191" t="str">
        <f>IF($J$17=$A$146,"","Risco")</f>
        <v>Risco</v>
      </c>
      <c r="K63" s="191"/>
      <c r="L63" s="191"/>
      <c r="M63" s="191"/>
      <c r="N63" s="191"/>
      <c r="O63" s="191"/>
      <c r="P63" s="191"/>
      <c r="Q63" s="191"/>
      <c r="R63" s="153" t="str">
        <f>IF($J57=$A$146,"","R")</f>
        <v>R</v>
      </c>
      <c r="S63" s="154"/>
      <c r="U63" s="192" t="s">
        <v>59</v>
      </c>
      <c r="V63" s="192"/>
      <c r="W63" s="192"/>
      <c r="X63" s="155" t="e">
        <f>VLOOKUP(CONCATENATE(J57,"-",R63),$C$2:$G$136,3,FALSE)</f>
        <v>#N/A</v>
      </c>
      <c r="Y63" s="155" t="e">
        <f>VLOOKUP(CONCATENATE(J57,"-",R63),$C$2:$G$136,4,FALSE)</f>
        <v>#N/A</v>
      </c>
      <c r="Z63" s="155" t="e">
        <f>VLOOKUP(CONCATENATE(J57,"-",R63),$C$2:$G$136,5,FALSE)</f>
        <v>#N/A</v>
      </c>
    </row>
    <row r="64" spans="1:26" ht="15" customHeight="1" x14ac:dyDescent="0.2">
      <c r="A64" s="43"/>
      <c r="B64" s="43"/>
      <c r="C64" s="43"/>
      <c r="D64" s="43"/>
      <c r="E64" s="43"/>
      <c r="F64" s="43"/>
      <c r="G64" s="43"/>
      <c r="I64" s="43" t="str">
        <f t="shared" ca="1" si="1"/>
        <v/>
      </c>
      <c r="J64" s="191" t="str">
        <f>IF($J$17=$A$146,"","Despesas Financeiras")</f>
        <v>Despesas Financeiras</v>
      </c>
      <c r="K64" s="191"/>
      <c r="L64" s="191"/>
      <c r="M64" s="191"/>
      <c r="N64" s="191"/>
      <c r="O64" s="191"/>
      <c r="P64" s="191"/>
      <c r="Q64" s="191"/>
      <c r="R64" s="153" t="str">
        <f>IF($J57=$A$146,"","DF")</f>
        <v>DF</v>
      </c>
      <c r="S64" s="154"/>
      <c r="U64" s="192" t="s">
        <v>59</v>
      </c>
      <c r="V64" s="192"/>
      <c r="W64" s="192"/>
      <c r="X64" s="155" t="e">
        <f>VLOOKUP(CONCATENATE(J57,"-",R64),$C$2:$G$136,3,FALSE)</f>
        <v>#N/A</v>
      </c>
      <c r="Y64" s="155" t="e">
        <f>VLOOKUP(CONCATENATE(J57,"-",R64),$C$2:$G$136,4,FALSE)</f>
        <v>#N/A</v>
      </c>
      <c r="Z64" s="155" t="e">
        <f>VLOOKUP(CONCATENATE(J57,"-",R64),$C$2:$G$136,5,FALSE)</f>
        <v>#N/A</v>
      </c>
    </row>
    <row r="65" spans="1:26" ht="15" customHeight="1" x14ac:dyDescent="0.2">
      <c r="A65" s="43"/>
      <c r="B65" s="43"/>
      <c r="C65" s="43"/>
      <c r="D65" s="43"/>
      <c r="E65" s="43"/>
      <c r="F65" s="43"/>
      <c r="G65" s="43"/>
      <c r="I65" s="43" t="str">
        <f t="shared" ca="1" si="1"/>
        <v/>
      </c>
      <c r="J65" s="191" t="str">
        <f>IF($J$17=$A$146,"Margem bruta da empresa de consultoria","Lucro")</f>
        <v>Lucro</v>
      </c>
      <c r="K65" s="191"/>
      <c r="L65" s="191"/>
      <c r="M65" s="191"/>
      <c r="N65" s="191"/>
      <c r="O65" s="191"/>
      <c r="P65" s="191"/>
      <c r="Q65" s="191"/>
      <c r="R65" s="153" t="str">
        <f>IF($J57=$A$146,"K3","L")</f>
        <v>L</v>
      </c>
      <c r="S65" s="154"/>
      <c r="U65" s="192" t="s">
        <v>59</v>
      </c>
      <c r="V65" s="192"/>
      <c r="W65" s="192"/>
      <c r="X65" s="155" t="e">
        <f>VLOOKUP(CONCATENATE(J57,"-",R65),$C$2:$G$136,3,FALSE)</f>
        <v>#N/A</v>
      </c>
      <c r="Y65" s="155" t="e">
        <f>VLOOKUP(CONCATENATE(J57,"-",R65),$C$2:$G$136,4,FALSE)</f>
        <v>#N/A</v>
      </c>
      <c r="Z65" s="155" t="e">
        <f>VLOOKUP(CONCATENATE(J57,"-",R65),$C$2:$G$136,5,FALSE)</f>
        <v>#N/A</v>
      </c>
    </row>
    <row r="66" spans="1:26" ht="15" customHeight="1" x14ac:dyDescent="0.2">
      <c r="A66" s="43"/>
      <c r="B66" s="43"/>
      <c r="C66" s="43"/>
      <c r="D66" s="43"/>
      <c r="E66" s="43"/>
      <c r="F66" s="43"/>
      <c r="G66" s="43"/>
      <c r="I66" s="43" t="str">
        <f t="shared" ca="1" si="1"/>
        <v/>
      </c>
      <c r="J66" s="191" t="s">
        <v>151</v>
      </c>
      <c r="K66" s="191"/>
      <c r="L66" s="191"/>
      <c r="M66" s="191"/>
      <c r="N66" s="191"/>
      <c r="O66" s="191"/>
      <c r="P66" s="191"/>
      <c r="Q66" s="191"/>
      <c r="R66" s="153" t="s">
        <v>152</v>
      </c>
      <c r="S66" s="154"/>
      <c r="U66" s="192" t="s">
        <v>59</v>
      </c>
      <c r="V66" s="192"/>
      <c r="W66" s="192"/>
      <c r="X66" s="155">
        <v>3.6499999999999998E-2</v>
      </c>
      <c r="Y66" s="155">
        <v>3.6499999999999998E-2</v>
      </c>
      <c r="Z66" s="155">
        <v>3.6499999999999998E-2</v>
      </c>
    </row>
    <row r="67" spans="1:26" ht="15" customHeight="1" x14ac:dyDescent="0.2">
      <c r="A67" s="43"/>
      <c r="B67" s="43"/>
      <c r="C67" s="43"/>
      <c r="D67" s="43"/>
      <c r="E67" s="43"/>
      <c r="F67" s="43"/>
      <c r="G67" s="43"/>
      <c r="I67" s="43" t="str">
        <f t="shared" ca="1" si="1"/>
        <v/>
      </c>
      <c r="J67" s="191" t="s">
        <v>153</v>
      </c>
      <c r="K67" s="191"/>
      <c r="L67" s="191"/>
      <c r="M67" s="191"/>
      <c r="N67" s="191"/>
      <c r="O67" s="191"/>
      <c r="P67" s="191"/>
      <c r="Q67" s="191"/>
      <c r="R67" s="153" t="s">
        <v>154</v>
      </c>
      <c r="S67" s="155">
        <f ca="1">IF(AND($J57&lt;&gt;$A$145,COUNTA(OFFSET(S60,1,0,6))&gt;0),$R$11*$R$10,0)</f>
        <v>0</v>
      </c>
      <c r="U67" s="192" t="s">
        <v>59</v>
      </c>
      <c r="V67" s="192"/>
      <c r="W67" s="192"/>
      <c r="X67" s="155">
        <v>0</v>
      </c>
      <c r="Y67" s="155">
        <v>2.5000000000000001E-2</v>
      </c>
      <c r="Z67" s="155">
        <v>0.05</v>
      </c>
    </row>
    <row r="68" spans="1:26" ht="15" customHeight="1" x14ac:dyDescent="0.2">
      <c r="A68" s="43"/>
      <c r="B68" s="43"/>
      <c r="C68" s="43"/>
      <c r="D68" s="43"/>
      <c r="E68" s="43"/>
      <c r="F68" s="43"/>
      <c r="G68" s="43"/>
      <c r="I68" s="43" t="str">
        <f t="shared" ca="1" si="1"/>
        <v/>
      </c>
      <c r="J68" s="191" t="s">
        <v>155</v>
      </c>
      <c r="K68" s="191"/>
      <c r="L68" s="191"/>
      <c r="M68" s="191"/>
      <c r="N68" s="191"/>
      <c r="O68" s="191"/>
      <c r="P68" s="191"/>
      <c r="Q68" s="191"/>
      <c r="R68" s="153" t="s">
        <v>156</v>
      </c>
      <c r="S68" s="155">
        <f ca="1">IF(BDI.Opcao&lt;&gt;"Desonerado",0,IF(AND($J57&lt;&gt;$A$145,COUNTA(OFFSET(S60,1,0,6))&gt;0),4.5%,0%))</f>
        <v>0</v>
      </c>
      <c r="U68" s="192" t="s">
        <v>59</v>
      </c>
      <c r="V68" s="192"/>
      <c r="W68" s="192"/>
      <c r="X68" s="156">
        <v>0</v>
      </c>
      <c r="Y68" s="156">
        <v>4.4999999999999998E-2</v>
      </c>
      <c r="Z68" s="156">
        <v>4.4999999999999998E-2</v>
      </c>
    </row>
    <row r="69" spans="1:26" ht="15" customHeight="1" x14ac:dyDescent="0.2">
      <c r="A69" s="43"/>
      <c r="B69" s="43"/>
      <c r="C69" s="43"/>
      <c r="D69" s="43"/>
      <c r="E69" s="43"/>
      <c r="F69" s="43"/>
      <c r="G69" s="43"/>
      <c r="I69" s="43" t="str">
        <f t="shared" ca="1" si="1"/>
        <v/>
      </c>
      <c r="J69" s="191" t="s">
        <v>157</v>
      </c>
      <c r="K69" s="191"/>
      <c r="L69" s="191"/>
      <c r="M69" s="191"/>
      <c r="N69" s="191"/>
      <c r="O69" s="191"/>
      <c r="P69" s="191"/>
      <c r="Q69" s="191"/>
      <c r="R69" s="157" t="s">
        <v>135</v>
      </c>
      <c r="S69" s="155">
        <f ca="1">IF($J57=$A$145,0,ROUND((((1+S61+S62+S63)*(1+S64)*(1+S65)/(1-(S66+S67)))-1),4))</f>
        <v>0</v>
      </c>
      <c r="U69" s="193" t="e">
        <f ca="1">IF(OR($J$17=$A$146,$J$17=$A$145,AND(S69&gt;=X69,S69&lt;=Z69)),"OK","FORA DO INTERVALO")</f>
        <v>#N/A</v>
      </c>
      <c r="V69" s="193"/>
      <c r="W69" s="193"/>
      <c r="X69" s="155" t="e">
        <f>IF($J57=$A$145,0,VLOOKUP(CONCATENATE($J57,"-",$R69),$C$2:$G$136,3,FALSE))</f>
        <v>#N/A</v>
      </c>
      <c r="Y69" s="155" t="e">
        <f>IF($J57=$A$145,0,VLOOKUP(CONCATENATE($J57,"-",$R69),$C$2:$G$136,4,FALSE))</f>
        <v>#N/A</v>
      </c>
      <c r="Z69" s="155" t="e">
        <f>IF($J57=$A$145,0,VLOOKUP(CONCATENATE($J57,"-",$R69),$C$2:$G$136,5,FALSE))</f>
        <v>#N/A</v>
      </c>
    </row>
    <row r="70" spans="1:26" ht="15" customHeight="1" x14ac:dyDescent="0.2">
      <c r="A70" s="43"/>
      <c r="B70" s="43"/>
      <c r="C70" s="43"/>
      <c r="D70" s="43"/>
      <c r="E70" s="43"/>
      <c r="F70" s="43"/>
      <c r="G70" s="43"/>
      <c r="I70" s="43" t="str">
        <f t="shared" ca="1" si="1"/>
        <v/>
      </c>
      <c r="J70" s="194" t="s">
        <v>158</v>
      </c>
      <c r="K70" s="194"/>
      <c r="L70" s="194"/>
      <c r="M70" s="194"/>
      <c r="N70" s="194"/>
      <c r="O70" s="194"/>
      <c r="P70" s="194"/>
      <c r="Q70" s="194"/>
      <c r="R70" s="158" t="s">
        <v>159</v>
      </c>
      <c r="S70" s="159">
        <f ca="1">IF($J57=$A$145,0,ROUND((((1+S61+S62+S63)*(1+S64)*(1+S65)/(1-(S66+S67+S68)))-1),4))</f>
        <v>0</v>
      </c>
    </row>
    <row r="71" spans="1:26" ht="25.5" customHeight="1" x14ac:dyDescent="0.25">
      <c r="A71" s="43"/>
      <c r="B71" s="43"/>
      <c r="C71" s="43"/>
      <c r="D71" s="43"/>
      <c r="E71" s="43"/>
      <c r="F71" s="43"/>
      <c r="G71" s="43"/>
      <c r="I71" s="43" t="str">
        <f t="shared" ca="1" si="1"/>
        <v/>
      </c>
    </row>
    <row r="72" spans="1:26" ht="15.75" x14ac:dyDescent="0.2">
      <c r="A72" s="43"/>
      <c r="B72" s="43"/>
      <c r="C72" s="43"/>
      <c r="D72" s="43"/>
      <c r="E72" s="43"/>
      <c r="F72" s="43"/>
      <c r="G72" s="43"/>
      <c r="I72" s="43" t="str">
        <f t="shared" ca="1" si="1"/>
        <v/>
      </c>
      <c r="J72" s="160" t="e">
        <f ca="1">IF(U69&lt;&gt;"ok","X","")</f>
        <v>#N/A</v>
      </c>
      <c r="K72" s="195" t="e">
        <f ca="1">IF(U69&lt;&gt;"ok","Anexo: Relatório Técnico Circunstanciado justificando a adoção do percentual de cada parcela do BDI.","")</f>
        <v>#N/A</v>
      </c>
      <c r="L72" s="195"/>
      <c r="M72" s="195"/>
      <c r="N72" s="195"/>
      <c r="O72" s="195"/>
      <c r="P72" s="195"/>
      <c r="Q72" s="195"/>
      <c r="R72" s="195"/>
      <c r="S72" s="195"/>
    </row>
    <row r="73" spans="1:26" x14ac:dyDescent="0.25">
      <c r="A73" s="43"/>
      <c r="B73" s="43"/>
      <c r="C73" s="43"/>
      <c r="D73" s="43"/>
      <c r="E73" s="43"/>
      <c r="F73" s="43"/>
      <c r="G73" s="43"/>
      <c r="I73" s="43" t="str">
        <f t="shared" ca="1" si="1"/>
        <v/>
      </c>
    </row>
    <row r="74" spans="1:26" x14ac:dyDescent="0.2">
      <c r="A74" s="43"/>
      <c r="B74" s="43"/>
      <c r="C74" s="43"/>
      <c r="D74" s="43"/>
      <c r="E74" s="43"/>
      <c r="F74" s="43"/>
      <c r="G74" s="43"/>
      <c r="I74" s="43" t="str">
        <f t="shared" ca="1" si="1"/>
        <v/>
      </c>
      <c r="J74" s="186" t="s">
        <v>161</v>
      </c>
      <c r="K74" s="186"/>
      <c r="L74" s="186"/>
      <c r="M74" s="186"/>
      <c r="N74" s="186"/>
      <c r="O74" s="186"/>
      <c r="P74" s="186"/>
      <c r="Q74" s="186"/>
      <c r="R74" s="186"/>
      <c r="S74" s="186"/>
    </row>
    <row r="75" spans="1:26" ht="15.75" x14ac:dyDescent="0.25">
      <c r="A75" s="43"/>
      <c r="B75" s="43"/>
      <c r="C75" s="43"/>
      <c r="D75" s="43"/>
      <c r="E75" s="43"/>
      <c r="F75" s="43"/>
      <c r="G75" s="43"/>
      <c r="I75" s="43" t="str">
        <f t="shared" ca="1" si="1"/>
        <v/>
      </c>
      <c r="J75" s="161"/>
      <c r="K75" s="161"/>
      <c r="L75" s="161"/>
      <c r="M75" s="187" t="s">
        <v>162</v>
      </c>
      <c r="N75" s="188" t="str">
        <f>IF($J57=$A$146,"(1+K1+K2)*(1+K3)","(1+AC + S + R + G)*(1 + DF)*(1+L)")</f>
        <v>(1+AC + S + R + G)*(1 + DF)*(1+L)</v>
      </c>
      <c r="O75" s="188"/>
      <c r="P75" s="188"/>
      <c r="Q75" s="189" t="s">
        <v>163</v>
      </c>
      <c r="R75" s="161"/>
      <c r="S75" s="161"/>
    </row>
    <row r="76" spans="1:26" ht="15.75" x14ac:dyDescent="0.2">
      <c r="A76" s="43"/>
      <c r="B76" s="43"/>
      <c r="C76" s="43"/>
      <c r="D76" s="43"/>
      <c r="E76" s="43"/>
      <c r="F76" s="43"/>
      <c r="G76" s="43"/>
      <c r="I76" s="43" t="str">
        <f t="shared" ca="1" si="1"/>
        <v/>
      </c>
      <c r="J76" s="161"/>
      <c r="K76" s="161"/>
      <c r="L76" s="161"/>
      <c r="M76" s="187"/>
      <c r="N76" s="190" t="s">
        <v>164</v>
      </c>
      <c r="O76" s="190"/>
      <c r="P76" s="190"/>
      <c r="Q76" s="189"/>
      <c r="R76" s="161"/>
      <c r="S76" s="161"/>
    </row>
    <row r="77" spans="1:26" ht="15" customHeight="1" x14ac:dyDescent="0.2">
      <c r="A77" s="43"/>
      <c r="B77" s="43"/>
      <c r="C77" s="43"/>
      <c r="D77" s="43"/>
      <c r="E77" s="43"/>
      <c r="F77" s="43"/>
      <c r="G77" s="43"/>
      <c r="I77" s="43" t="str">
        <f t="shared" ca="1" si="1"/>
        <v/>
      </c>
      <c r="J77" s="161"/>
      <c r="K77" s="161"/>
      <c r="L77" s="161"/>
      <c r="M77" s="173"/>
      <c r="N77" s="174"/>
      <c r="O77" s="174"/>
      <c r="P77" s="174"/>
      <c r="Q77" s="175"/>
      <c r="R77" s="161"/>
      <c r="S77" s="161"/>
    </row>
    <row r="78" spans="1:26" ht="50.1" customHeight="1" x14ac:dyDescent="0.2">
      <c r="A78" s="43"/>
      <c r="B78" s="43"/>
      <c r="C78" s="43"/>
      <c r="D78" s="43"/>
      <c r="E78" s="43"/>
      <c r="F78" s="43"/>
      <c r="G78" s="43"/>
      <c r="I78" s="43" t="str">
        <f t="shared" ca="1" si="1"/>
        <v/>
      </c>
      <c r="J78" s="180"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15%, com a respectiva alíquota de 2%.</v>
      </c>
      <c r="K78" s="180"/>
      <c r="L78" s="180"/>
      <c r="M78" s="180"/>
      <c r="N78" s="180"/>
      <c r="O78" s="180"/>
      <c r="P78" s="180"/>
      <c r="Q78" s="180"/>
      <c r="R78" s="180"/>
      <c r="S78" s="180"/>
    </row>
    <row r="79" spans="1:26" x14ac:dyDescent="0.25">
      <c r="A79" s="43"/>
      <c r="B79" s="43"/>
      <c r="C79" s="43"/>
      <c r="D79" s="43"/>
      <c r="E79" s="43"/>
      <c r="F79" s="43"/>
      <c r="G79" s="43"/>
      <c r="I79" s="43" t="str">
        <f t="shared" ca="1" si="1"/>
        <v/>
      </c>
    </row>
    <row r="80" spans="1:26" ht="50.1" customHeight="1" x14ac:dyDescent="0.2">
      <c r="A80" s="43"/>
      <c r="B80" s="43"/>
      <c r="C80" s="43"/>
      <c r="D80" s="43"/>
      <c r="E80" s="43"/>
      <c r="F80" s="43"/>
      <c r="G80" s="43"/>
      <c r="I80" s="43" t="str">
        <f t="shared" ca="1" si="1"/>
        <v/>
      </c>
      <c r="J80" s="180" t="e">
        <f ca="1">CONCATENATE("Declaro para os devidos fins que o regime de Contribuição Previdenciária sobre a Receita Bruta adotado para elaboração do orçamento foi ",IF(DESONERACAO="Sim","COM","SEM")," Desoneração, e que esta é a alternativa mais adequada para a Administração Pública.")</f>
        <v>#VALUE!</v>
      </c>
      <c r="K80" s="180"/>
      <c r="L80" s="180"/>
      <c r="M80" s="180"/>
      <c r="N80" s="180"/>
      <c r="O80" s="180"/>
      <c r="P80" s="180"/>
      <c r="Q80" s="180"/>
      <c r="R80" s="180"/>
      <c r="S80" s="180"/>
    </row>
    <row r="81" spans="1:19" x14ac:dyDescent="0.25">
      <c r="A81" s="43"/>
      <c r="B81" s="43"/>
      <c r="C81" s="43"/>
      <c r="D81" s="43"/>
      <c r="E81" s="43"/>
      <c r="F81" s="43"/>
      <c r="G81" s="43"/>
      <c r="I81" s="43" t="str">
        <f t="shared" ca="1" si="1"/>
        <v/>
      </c>
    </row>
    <row r="82" spans="1:19" x14ac:dyDescent="0.25">
      <c r="A82" s="43"/>
      <c r="B82" s="43"/>
      <c r="C82" s="43"/>
      <c r="D82" s="43"/>
      <c r="E82" s="43"/>
      <c r="F82" s="43"/>
      <c r="G82" s="43"/>
      <c r="I82" s="43" t="str">
        <f t="shared" ca="1" si="1"/>
        <v/>
      </c>
      <c r="J82" s="144" t="s">
        <v>166</v>
      </c>
    </row>
    <row r="83" spans="1:19" ht="99.95" customHeight="1" x14ac:dyDescent="0.2">
      <c r="A83" s="43"/>
      <c r="B83" s="43"/>
      <c r="C83" s="43"/>
      <c r="D83" s="43"/>
      <c r="E83" s="43"/>
      <c r="F83" s="43"/>
      <c r="G83" s="43"/>
      <c r="I83" s="43" t="str">
        <f t="shared" ca="1" si="1"/>
        <v/>
      </c>
      <c r="J83" s="181"/>
      <c r="K83" s="181"/>
      <c r="L83" s="181"/>
      <c r="M83" s="181"/>
      <c r="N83" s="181"/>
      <c r="O83" s="181"/>
      <c r="P83" s="181"/>
      <c r="Q83" s="181"/>
      <c r="R83" s="181"/>
      <c r="S83" s="181"/>
    </row>
    <row r="84" spans="1:19" x14ac:dyDescent="0.25">
      <c r="A84" s="43"/>
      <c r="B84" s="43"/>
      <c r="C84" s="43"/>
      <c r="D84" s="43"/>
      <c r="E84" s="43"/>
      <c r="F84" s="43"/>
      <c r="G84" s="43"/>
      <c r="I84" s="43" t="str">
        <f t="shared" ca="1" si="1"/>
        <v/>
      </c>
    </row>
    <row r="85" spans="1:19" x14ac:dyDescent="0.25">
      <c r="A85" s="43"/>
      <c r="B85" s="43"/>
      <c r="C85" s="43"/>
      <c r="D85" s="43"/>
      <c r="E85" s="43"/>
      <c r="F85" s="43"/>
      <c r="G85" s="43"/>
      <c r="I85" s="43" t="str">
        <f t="shared" ca="1" si="1"/>
        <v/>
      </c>
      <c r="J85" s="182" t="str">
        <f>Import.Município</f>
        <v>PIÊN/PR</v>
      </c>
      <c r="K85" s="182"/>
      <c r="L85" s="182"/>
      <c r="M85" s="182"/>
      <c r="P85" s="183">
        <f>[1]DADOS!$F$25</f>
        <v>44447</v>
      </c>
      <c r="Q85" s="183"/>
      <c r="R85" s="183"/>
      <c r="S85" s="183"/>
    </row>
    <row r="86" spans="1:19" x14ac:dyDescent="0.25">
      <c r="A86" s="43"/>
      <c r="B86" s="43"/>
      <c r="C86" s="43"/>
      <c r="D86" s="43"/>
      <c r="E86" s="43"/>
      <c r="F86" s="43"/>
      <c r="G86" s="43"/>
      <c r="I86" s="43" t="str">
        <f t="shared" ca="1" si="1"/>
        <v/>
      </c>
      <c r="J86" s="184" t="s">
        <v>170</v>
      </c>
      <c r="K86" s="184"/>
      <c r="L86" s="184"/>
      <c r="M86" s="184"/>
      <c r="O86" s="163"/>
      <c r="P86" s="164" t="s">
        <v>171</v>
      </c>
      <c r="Q86" s="165"/>
      <c r="R86" s="165"/>
      <c r="S86" s="165"/>
    </row>
    <row r="87" spans="1:19" ht="30" customHeight="1" x14ac:dyDescent="0.25">
      <c r="A87" s="43"/>
      <c r="B87" s="43"/>
      <c r="C87" s="43"/>
      <c r="D87" s="43"/>
      <c r="E87" s="43"/>
      <c r="F87" s="43"/>
      <c r="G87" s="43"/>
      <c r="I87" s="43" t="str">
        <f t="shared" ca="1" si="1"/>
        <v/>
      </c>
    </row>
    <row r="88" spans="1:19" x14ac:dyDescent="0.25">
      <c r="A88" s="43"/>
      <c r="B88" s="43"/>
      <c r="C88" s="43"/>
      <c r="D88" s="43"/>
      <c r="E88" s="43"/>
      <c r="F88" s="43"/>
      <c r="G88" s="43"/>
      <c r="I88" s="43" t="str">
        <f t="shared" ca="1" si="1"/>
        <v/>
      </c>
      <c r="J88" s="185"/>
      <c r="K88" s="185"/>
      <c r="L88" s="185"/>
      <c r="M88" s="185"/>
      <c r="N88" s="166"/>
    </row>
    <row r="89" spans="1:19" x14ac:dyDescent="0.25">
      <c r="A89" s="43"/>
      <c r="B89" s="43"/>
      <c r="C89" s="43"/>
      <c r="D89" s="43"/>
      <c r="E89" s="43"/>
      <c r="F89" s="43"/>
      <c r="G89" s="43"/>
      <c r="I89" s="43" t="str">
        <f t="shared" ca="1" si="1"/>
        <v/>
      </c>
      <c r="J89" s="179" t="s">
        <v>173</v>
      </c>
      <c r="K89" s="179"/>
      <c r="L89" s="179"/>
      <c r="M89" s="179"/>
      <c r="N89" s="167"/>
    </row>
    <row r="90" spans="1:19" x14ac:dyDescent="0.25">
      <c r="A90" s="43"/>
      <c r="B90" s="43"/>
      <c r="C90" s="43"/>
      <c r="D90" s="43"/>
      <c r="E90" s="43"/>
      <c r="F90" s="43"/>
      <c r="G90" s="43"/>
      <c r="I90" s="43" t="str">
        <f t="shared" ca="1" si="1"/>
        <v/>
      </c>
      <c r="J90" s="168" t="s">
        <v>174</v>
      </c>
      <c r="K90" s="169">
        <f t="array" ref="K90:K92">Import.RespOrçamento</f>
        <v>0</v>
      </c>
      <c r="L90" s="170"/>
      <c r="M90" s="170"/>
      <c r="N90" s="171"/>
    </row>
    <row r="91" spans="1:19" x14ac:dyDescent="0.25">
      <c r="A91" s="43"/>
      <c r="B91" s="43"/>
      <c r="C91" s="43"/>
      <c r="D91" s="43"/>
      <c r="E91" s="43"/>
      <c r="F91" s="43"/>
      <c r="G91" s="43"/>
      <c r="I91" s="43" t="str">
        <f t="shared" ca="1" si="1"/>
        <v/>
      </c>
      <c r="J91" s="168" t="s">
        <v>175</v>
      </c>
      <c r="K91" s="169">
        <v>0</v>
      </c>
      <c r="L91" s="170"/>
      <c r="M91" s="170"/>
      <c r="N91" s="171"/>
    </row>
    <row r="92" spans="1:19" x14ac:dyDescent="0.25">
      <c r="A92" s="43"/>
      <c r="B92" s="43"/>
      <c r="C92" s="43"/>
      <c r="D92" s="43"/>
      <c r="E92" s="43"/>
      <c r="F92" s="43"/>
      <c r="G92" s="43"/>
      <c r="I92" s="43" t="str">
        <f t="shared" ca="1" si="1"/>
        <v/>
      </c>
      <c r="J92" s="168" t="s">
        <v>176</v>
      </c>
      <c r="K92" s="169">
        <v>0</v>
      </c>
      <c r="L92" s="170"/>
      <c r="M92" s="170"/>
      <c r="N92" s="171"/>
    </row>
    <row r="93" spans="1:19" x14ac:dyDescent="0.25">
      <c r="A93" s="43"/>
      <c r="B93" s="43"/>
      <c r="C93" s="43"/>
      <c r="D93" s="43"/>
      <c r="E93" s="43"/>
      <c r="F93" s="43"/>
      <c r="G93" s="43"/>
      <c r="I93" s="43" t="str">
        <f t="shared" ca="1" si="1"/>
        <v/>
      </c>
      <c r="J93" s="168"/>
      <c r="K93" s="172"/>
      <c r="L93" s="170"/>
      <c r="M93" s="170"/>
      <c r="N93" s="171"/>
    </row>
    <row r="94" spans="1:19" ht="15.75" x14ac:dyDescent="0.25">
      <c r="A94" s="43"/>
      <c r="B94" s="43"/>
      <c r="C94" s="43"/>
      <c r="D94" s="43"/>
      <c r="E94" s="43"/>
      <c r="F94" s="43"/>
      <c r="G94" s="43"/>
      <c r="I94" s="43" t="str">
        <f ca="1">IF($S$109=0,"","F")</f>
        <v/>
      </c>
      <c r="J94" s="197" t="s">
        <v>179</v>
      </c>
      <c r="K94" s="197"/>
      <c r="L94" s="197"/>
      <c r="M94" s="197"/>
      <c r="N94" s="197"/>
      <c r="O94" s="197"/>
      <c r="P94" s="197"/>
      <c r="Q94" s="197"/>
      <c r="R94" s="197"/>
      <c r="S94" s="197"/>
    </row>
    <row r="95" spans="1:19" x14ac:dyDescent="0.25">
      <c r="A95" s="43"/>
      <c r="B95" s="43"/>
      <c r="C95" s="43"/>
      <c r="D95" s="43"/>
      <c r="E95" s="43"/>
      <c r="F95" s="43"/>
      <c r="G95" s="43"/>
      <c r="I95" s="43" t="str">
        <f t="shared" ref="I95:I132" ca="1" si="2">IF($S$109=0,"","F")</f>
        <v/>
      </c>
    </row>
    <row r="96" spans="1:19" ht="12.75" x14ac:dyDescent="0.2">
      <c r="A96" s="43"/>
      <c r="B96" s="43"/>
      <c r="C96" s="43"/>
      <c r="D96" s="43"/>
      <c r="E96" s="43"/>
      <c r="F96" s="43"/>
      <c r="G96" s="43"/>
      <c r="I96" s="43" t="str">
        <f t="shared" ca="1" si="2"/>
        <v/>
      </c>
      <c r="J96" s="198" t="s">
        <v>144</v>
      </c>
      <c r="K96" s="198"/>
      <c r="L96" s="198"/>
      <c r="M96" s="198"/>
      <c r="N96" s="198"/>
      <c r="O96" s="198"/>
      <c r="P96" s="198"/>
      <c r="Q96" s="198"/>
      <c r="R96" s="198"/>
      <c r="S96" s="198"/>
    </row>
    <row r="97" spans="1:26" ht="12.75" x14ac:dyDescent="0.2">
      <c r="A97" s="43"/>
      <c r="B97" s="43"/>
      <c r="C97" s="43"/>
      <c r="D97" s="43"/>
      <c r="E97" s="43"/>
      <c r="F97" s="43"/>
      <c r="G97" s="43"/>
      <c r="I97" s="43" t="str">
        <f t="shared" ca="1" si="2"/>
        <v/>
      </c>
      <c r="J97" s="199" t="s">
        <v>178</v>
      </c>
      <c r="K97" s="199"/>
      <c r="L97" s="199"/>
      <c r="M97" s="199"/>
      <c r="N97" s="199"/>
      <c r="O97" s="199"/>
      <c r="P97" s="199"/>
      <c r="Q97" s="199"/>
      <c r="R97" s="199"/>
      <c r="S97" s="199"/>
    </row>
    <row r="98" spans="1:26" x14ac:dyDescent="0.25">
      <c r="A98" s="43"/>
      <c r="B98" s="43"/>
      <c r="C98" s="43"/>
      <c r="D98" s="43"/>
      <c r="E98" s="43"/>
      <c r="F98" s="43"/>
      <c r="G98" s="43"/>
      <c r="I98" s="43" t="str">
        <f t="shared" ca="1" si="2"/>
        <v/>
      </c>
    </row>
    <row r="99" spans="1:26" ht="12.75" customHeight="1" x14ac:dyDescent="0.2">
      <c r="A99" s="43"/>
      <c r="B99" s="43"/>
      <c r="C99" s="43"/>
      <c r="D99" s="43"/>
      <c r="E99" s="43"/>
      <c r="F99" s="43"/>
      <c r="G99" s="43"/>
      <c r="I99" s="43" t="str">
        <f t="shared" ca="1" si="2"/>
        <v/>
      </c>
      <c r="J99" s="200" t="s">
        <v>145</v>
      </c>
      <c r="K99" s="200"/>
      <c r="L99" s="200"/>
      <c r="M99" s="200"/>
      <c r="N99" s="200"/>
      <c r="O99" s="200"/>
      <c r="P99" s="200"/>
      <c r="Q99" s="200"/>
      <c r="R99" s="200" t="s">
        <v>146</v>
      </c>
      <c r="S99" s="193" t="s">
        <v>147</v>
      </c>
      <c r="U99" s="193" t="s">
        <v>148</v>
      </c>
      <c r="V99" s="193"/>
      <c r="W99" s="193"/>
      <c r="X99" s="196" t="s">
        <v>50</v>
      </c>
      <c r="Y99" s="196" t="s">
        <v>51</v>
      </c>
      <c r="Z99" s="196" t="s">
        <v>52</v>
      </c>
    </row>
    <row r="100" spans="1:26" ht="12.75" customHeight="1" x14ac:dyDescent="0.2">
      <c r="A100" s="43"/>
      <c r="B100" s="43"/>
      <c r="C100" s="43"/>
      <c r="D100" s="43"/>
      <c r="E100" s="43"/>
      <c r="F100" s="43"/>
      <c r="G100" s="43"/>
      <c r="I100" s="43" t="str">
        <f t="shared" ca="1" si="2"/>
        <v/>
      </c>
      <c r="J100" s="200"/>
      <c r="K100" s="200"/>
      <c r="L100" s="200"/>
      <c r="M100" s="200"/>
      <c r="N100" s="200"/>
      <c r="O100" s="200"/>
      <c r="P100" s="200"/>
      <c r="Q100" s="200"/>
      <c r="R100" s="200"/>
      <c r="S100" s="193"/>
      <c r="U100" s="193"/>
      <c r="V100" s="193"/>
      <c r="W100" s="193"/>
      <c r="X100" s="196"/>
      <c r="Y100" s="196"/>
      <c r="Z100" s="196"/>
    </row>
    <row r="101" spans="1:26" ht="15" customHeight="1" x14ac:dyDescent="0.2">
      <c r="A101" s="43"/>
      <c r="B101" s="43"/>
      <c r="C101" s="43"/>
      <c r="D101" s="43"/>
      <c r="E101" s="43"/>
      <c r="F101" s="43"/>
      <c r="G101" s="43"/>
      <c r="I101" s="43" t="str">
        <f t="shared" ca="1" si="2"/>
        <v/>
      </c>
      <c r="J101" s="191" t="str">
        <f>IF($J$17=$A$146,"Encargos Sociais incidentes sobre a mão de obra","Administração Central")</f>
        <v>Administração Central</v>
      </c>
      <c r="K101" s="191"/>
      <c r="L101" s="191"/>
      <c r="M101" s="191"/>
      <c r="N101" s="191"/>
      <c r="O101" s="191"/>
      <c r="P101" s="191"/>
      <c r="Q101" s="191"/>
      <c r="R101" s="153" t="str">
        <f>IF($J97=$A$146,"K1","AC")</f>
        <v>AC</v>
      </c>
      <c r="S101" s="154"/>
      <c r="U101" s="192" t="s">
        <v>59</v>
      </c>
      <c r="V101" s="192"/>
      <c r="W101" s="192"/>
      <c r="X101" s="155" t="e">
        <f>VLOOKUP(CONCATENATE(J97,"-",R101),$C$2:$G$136,3,FALSE)</f>
        <v>#N/A</v>
      </c>
      <c r="Y101" s="155" t="e">
        <f>VLOOKUP(CONCATENATE(J97,"-",R101),$C$2:$G$136,4,FALSE)</f>
        <v>#N/A</v>
      </c>
      <c r="Z101" s="155" t="e">
        <f>VLOOKUP(CONCATENATE(J97,"-",R101),$C$2:$G$136,5,FALSE)</f>
        <v>#N/A</v>
      </c>
    </row>
    <row r="102" spans="1:26" ht="15" customHeight="1" x14ac:dyDescent="0.2">
      <c r="A102" s="43"/>
      <c r="B102" s="43"/>
      <c r="C102" s="43"/>
      <c r="D102" s="43"/>
      <c r="E102" s="43"/>
      <c r="F102" s="43"/>
      <c r="G102" s="43"/>
      <c r="I102" s="43" t="str">
        <f t="shared" ca="1" si="2"/>
        <v/>
      </c>
      <c r="J102" s="191" t="str">
        <f>IF($J$17=$A$146,"Administração Central da empresa ou consultoria - overhead","Seguro e Garantia")</f>
        <v>Seguro e Garantia</v>
      </c>
      <c r="K102" s="191"/>
      <c r="L102" s="191"/>
      <c r="M102" s="191"/>
      <c r="N102" s="191"/>
      <c r="O102" s="191"/>
      <c r="P102" s="191"/>
      <c r="Q102" s="191"/>
      <c r="R102" s="153" t="str">
        <f>IF($J97=$A$146,"K2","SG")</f>
        <v>SG</v>
      </c>
      <c r="S102" s="154"/>
      <c r="U102" s="192" t="s">
        <v>59</v>
      </c>
      <c r="V102" s="192"/>
      <c r="W102" s="192"/>
      <c r="X102" s="155" t="e">
        <f>VLOOKUP(CONCATENATE(J97,"-",R102),$C$2:$G$136,3,FALSE)</f>
        <v>#N/A</v>
      </c>
      <c r="Y102" s="155" t="e">
        <f>VLOOKUP(CONCATENATE(J97,"-",R102),$C$2:$G$136,4,FALSE)</f>
        <v>#N/A</v>
      </c>
      <c r="Z102" s="155" t="e">
        <f>VLOOKUP(CONCATENATE(J97,"-",R102),$C$2:$G$136,5,FALSE)</f>
        <v>#N/A</v>
      </c>
    </row>
    <row r="103" spans="1:26" ht="15" customHeight="1" x14ac:dyDescent="0.2">
      <c r="A103" s="43"/>
      <c r="B103" s="43"/>
      <c r="C103" s="43"/>
      <c r="D103" s="43"/>
      <c r="E103" s="43"/>
      <c r="F103" s="43"/>
      <c r="G103" s="43"/>
      <c r="I103" s="43" t="str">
        <f t="shared" ca="1" si="2"/>
        <v/>
      </c>
      <c r="J103" s="191" t="str">
        <f>IF($J$17=$A$146,"","Risco")</f>
        <v>Risco</v>
      </c>
      <c r="K103" s="191"/>
      <c r="L103" s="191"/>
      <c r="M103" s="191"/>
      <c r="N103" s="191"/>
      <c r="O103" s="191"/>
      <c r="P103" s="191"/>
      <c r="Q103" s="191"/>
      <c r="R103" s="153" t="str">
        <f>IF($J97=$A$146,"","R")</f>
        <v>R</v>
      </c>
      <c r="S103" s="154"/>
      <c r="U103" s="192" t="s">
        <v>59</v>
      </c>
      <c r="V103" s="192"/>
      <c r="W103" s="192"/>
      <c r="X103" s="155" t="e">
        <f>VLOOKUP(CONCATENATE(J97,"-",R103),$C$2:$G$136,3,FALSE)</f>
        <v>#N/A</v>
      </c>
      <c r="Y103" s="155" t="e">
        <f>VLOOKUP(CONCATENATE(J97,"-",R103),$C$2:$G$136,4,FALSE)</f>
        <v>#N/A</v>
      </c>
      <c r="Z103" s="155" t="e">
        <f>VLOOKUP(CONCATENATE(J97,"-",R103),$C$2:$G$136,5,FALSE)</f>
        <v>#N/A</v>
      </c>
    </row>
    <row r="104" spans="1:26" ht="15" customHeight="1" x14ac:dyDescent="0.2">
      <c r="A104" s="43"/>
      <c r="B104" s="43"/>
      <c r="C104" s="43"/>
      <c r="D104" s="43"/>
      <c r="E104" s="43"/>
      <c r="F104" s="43"/>
      <c r="G104" s="43"/>
      <c r="I104" s="43" t="str">
        <f t="shared" ca="1" si="2"/>
        <v/>
      </c>
      <c r="J104" s="191" t="str">
        <f>IF($J$17=$A$146,"","Despesas Financeiras")</f>
        <v>Despesas Financeiras</v>
      </c>
      <c r="K104" s="191"/>
      <c r="L104" s="191"/>
      <c r="M104" s="191"/>
      <c r="N104" s="191"/>
      <c r="O104" s="191"/>
      <c r="P104" s="191"/>
      <c r="Q104" s="191"/>
      <c r="R104" s="153" t="str">
        <f>IF($J97=$A$146,"","DF")</f>
        <v>DF</v>
      </c>
      <c r="S104" s="154"/>
      <c r="U104" s="192" t="s">
        <v>59</v>
      </c>
      <c r="V104" s="192"/>
      <c r="W104" s="192"/>
      <c r="X104" s="155" t="e">
        <f>VLOOKUP(CONCATENATE(J97,"-",R104),$C$2:$G$136,3,FALSE)</f>
        <v>#N/A</v>
      </c>
      <c r="Y104" s="155" t="e">
        <f>VLOOKUP(CONCATENATE(J97,"-",R104),$C$2:$G$136,4,FALSE)</f>
        <v>#N/A</v>
      </c>
      <c r="Z104" s="155" t="e">
        <f>VLOOKUP(CONCATENATE(J97,"-",R104),$C$2:$G$136,5,FALSE)</f>
        <v>#N/A</v>
      </c>
    </row>
    <row r="105" spans="1:26" ht="15" customHeight="1" x14ac:dyDescent="0.2">
      <c r="A105" s="43"/>
      <c r="B105" s="43"/>
      <c r="C105" s="43"/>
      <c r="D105" s="43"/>
      <c r="E105" s="43"/>
      <c r="F105" s="43"/>
      <c r="G105" s="43"/>
      <c r="I105" s="43" t="str">
        <f t="shared" ca="1" si="2"/>
        <v/>
      </c>
      <c r="J105" s="191" t="str">
        <f>IF($J$17=$A$146,"Margem bruta da empresa de consultoria","Lucro")</f>
        <v>Lucro</v>
      </c>
      <c r="K105" s="191"/>
      <c r="L105" s="191"/>
      <c r="M105" s="191"/>
      <c r="N105" s="191"/>
      <c r="O105" s="191"/>
      <c r="P105" s="191"/>
      <c r="Q105" s="191"/>
      <c r="R105" s="153" t="str">
        <f>IF($J97=$A$146,"K3","L")</f>
        <v>L</v>
      </c>
      <c r="S105" s="154"/>
      <c r="U105" s="192" t="s">
        <v>59</v>
      </c>
      <c r="V105" s="192"/>
      <c r="W105" s="192"/>
      <c r="X105" s="155" t="e">
        <f>VLOOKUP(CONCATENATE(J97,"-",R105),$C$2:$G$136,3,FALSE)</f>
        <v>#N/A</v>
      </c>
      <c r="Y105" s="155" t="e">
        <f>VLOOKUP(CONCATENATE(J97,"-",R105),$C$2:$G$136,4,FALSE)</f>
        <v>#N/A</v>
      </c>
      <c r="Z105" s="155" t="e">
        <f>VLOOKUP(CONCATENATE(J97,"-",R105),$C$2:$G$136,5,FALSE)</f>
        <v>#N/A</v>
      </c>
    </row>
    <row r="106" spans="1:26" ht="15" customHeight="1" x14ac:dyDescent="0.2">
      <c r="A106" s="43"/>
      <c r="B106" s="43"/>
      <c r="C106" s="43"/>
      <c r="D106" s="43"/>
      <c r="E106" s="43"/>
      <c r="F106" s="43"/>
      <c r="G106" s="43"/>
      <c r="I106" s="43" t="str">
        <f t="shared" ca="1" si="2"/>
        <v/>
      </c>
      <c r="J106" s="191" t="s">
        <v>151</v>
      </c>
      <c r="K106" s="191"/>
      <c r="L106" s="191"/>
      <c r="M106" s="191"/>
      <c r="N106" s="191"/>
      <c r="O106" s="191"/>
      <c r="P106" s="191"/>
      <c r="Q106" s="191"/>
      <c r="R106" s="153" t="s">
        <v>152</v>
      </c>
      <c r="S106" s="154"/>
      <c r="U106" s="192" t="s">
        <v>59</v>
      </c>
      <c r="V106" s="192"/>
      <c r="W106" s="192"/>
      <c r="X106" s="155">
        <v>3.6499999999999998E-2</v>
      </c>
      <c r="Y106" s="155">
        <v>3.6499999999999998E-2</v>
      </c>
      <c r="Z106" s="155">
        <v>3.6499999999999998E-2</v>
      </c>
    </row>
    <row r="107" spans="1:26" ht="15" customHeight="1" x14ac:dyDescent="0.2">
      <c r="A107" s="43"/>
      <c r="B107" s="43"/>
      <c r="C107" s="43"/>
      <c r="D107" s="43"/>
      <c r="E107" s="43"/>
      <c r="F107" s="43"/>
      <c r="G107" s="43"/>
      <c r="I107" s="43" t="str">
        <f t="shared" ca="1" si="2"/>
        <v/>
      </c>
      <c r="J107" s="191" t="s">
        <v>153</v>
      </c>
      <c r="K107" s="191"/>
      <c r="L107" s="191"/>
      <c r="M107" s="191"/>
      <c r="N107" s="191"/>
      <c r="O107" s="191"/>
      <c r="P107" s="191"/>
      <c r="Q107" s="191"/>
      <c r="R107" s="153" t="s">
        <v>154</v>
      </c>
      <c r="S107" s="155">
        <f ca="1">IF(AND($J97&lt;&gt;$A$145,COUNTA(OFFSET(S100,1,0,6))&gt;0),$R$11*$R$10,0)</f>
        <v>0</v>
      </c>
      <c r="U107" s="192" t="s">
        <v>59</v>
      </c>
      <c r="V107" s="192"/>
      <c r="W107" s="192"/>
      <c r="X107" s="155">
        <v>0</v>
      </c>
      <c r="Y107" s="155">
        <v>2.5000000000000001E-2</v>
      </c>
      <c r="Z107" s="155">
        <v>0.05</v>
      </c>
    </row>
    <row r="108" spans="1:26" ht="15" customHeight="1" x14ac:dyDescent="0.2">
      <c r="A108" s="43"/>
      <c r="B108" s="43"/>
      <c r="C108" s="43"/>
      <c r="D108" s="43"/>
      <c r="E108" s="43"/>
      <c r="F108" s="43"/>
      <c r="G108" s="43"/>
      <c r="I108" s="43" t="str">
        <f t="shared" ca="1" si="2"/>
        <v/>
      </c>
      <c r="J108" s="191" t="s">
        <v>155</v>
      </c>
      <c r="K108" s="191"/>
      <c r="L108" s="191"/>
      <c r="M108" s="191"/>
      <c r="N108" s="191"/>
      <c r="O108" s="191"/>
      <c r="P108" s="191"/>
      <c r="Q108" s="191"/>
      <c r="R108" s="153" t="s">
        <v>156</v>
      </c>
      <c r="S108" s="155">
        <f ca="1">IF(BDI.Opcao&lt;&gt;"Desonerado",0,IF(AND($J97&lt;&gt;$A$145,COUNTA(OFFSET(S100,1,0,6))&gt;0),4.5%,0%))</f>
        <v>0</v>
      </c>
      <c r="U108" s="192" t="s">
        <v>59</v>
      </c>
      <c r="V108" s="192"/>
      <c r="W108" s="192"/>
      <c r="X108" s="156">
        <v>0</v>
      </c>
      <c r="Y108" s="156">
        <v>4.4999999999999998E-2</v>
      </c>
      <c r="Z108" s="156">
        <v>4.4999999999999998E-2</v>
      </c>
    </row>
    <row r="109" spans="1:26" ht="15" customHeight="1" x14ac:dyDescent="0.2">
      <c r="A109" s="43"/>
      <c r="B109" s="43"/>
      <c r="C109" s="43"/>
      <c r="D109" s="43"/>
      <c r="E109" s="43"/>
      <c r="F109" s="43"/>
      <c r="G109" s="43"/>
      <c r="I109" s="43" t="str">
        <f t="shared" ca="1" si="2"/>
        <v/>
      </c>
      <c r="J109" s="191" t="s">
        <v>157</v>
      </c>
      <c r="K109" s="191"/>
      <c r="L109" s="191"/>
      <c r="M109" s="191"/>
      <c r="N109" s="191"/>
      <c r="O109" s="191"/>
      <c r="P109" s="191"/>
      <c r="Q109" s="191"/>
      <c r="R109" s="157" t="s">
        <v>135</v>
      </c>
      <c r="S109" s="155">
        <f ca="1">IF($J97=$A$145,0,ROUND((((1+S101+S102+S103)*(1+S104)*(1+S105)/(1-(S106+S107)))-1),4))</f>
        <v>0</v>
      </c>
      <c r="U109" s="193" t="e">
        <f ca="1">IF(OR($J$17=$A$146,$J$17=$A$145,AND(S109&gt;=X109,S109&lt;=Z109)),"OK","FORA DO INTERVALO")</f>
        <v>#N/A</v>
      </c>
      <c r="V109" s="193"/>
      <c r="W109" s="193"/>
      <c r="X109" s="155" t="e">
        <f>IF($J97=$A$145,0,VLOOKUP(CONCATENATE($J97,"-",$R109),$C$2:$G$136,3,FALSE))</f>
        <v>#N/A</v>
      </c>
      <c r="Y109" s="155" t="e">
        <f>IF($J97=$A$145,0,VLOOKUP(CONCATENATE($J97,"-",$R109),$C$2:$G$136,4,FALSE))</f>
        <v>#N/A</v>
      </c>
      <c r="Z109" s="155" t="e">
        <f>IF($J97=$A$145,0,VLOOKUP(CONCATENATE($J97,"-",$R109),$C$2:$G$136,5,FALSE))</f>
        <v>#N/A</v>
      </c>
    </row>
    <row r="110" spans="1:26" ht="15" customHeight="1" x14ac:dyDescent="0.2">
      <c r="A110" s="43"/>
      <c r="B110" s="43"/>
      <c r="C110" s="43"/>
      <c r="D110" s="43"/>
      <c r="E110" s="43"/>
      <c r="F110" s="43"/>
      <c r="G110" s="43"/>
      <c r="I110" s="43" t="str">
        <f t="shared" ca="1" si="2"/>
        <v/>
      </c>
      <c r="J110" s="194" t="s">
        <v>158</v>
      </c>
      <c r="K110" s="194"/>
      <c r="L110" s="194"/>
      <c r="M110" s="194"/>
      <c r="N110" s="194"/>
      <c r="O110" s="194"/>
      <c r="P110" s="194"/>
      <c r="Q110" s="194"/>
      <c r="R110" s="158" t="s">
        <v>159</v>
      </c>
      <c r="S110" s="159">
        <f ca="1">IF($J97=$A$145,0,ROUND((((1+S101+S102+S103)*(1+S104)*(1+S105)/(1-(S106+S107+S108)))-1),4))</f>
        <v>0</v>
      </c>
    </row>
    <row r="111" spans="1:26" ht="25.5" customHeight="1" x14ac:dyDescent="0.25">
      <c r="A111" s="43"/>
      <c r="B111" s="43"/>
      <c r="C111" s="43"/>
      <c r="D111" s="43"/>
      <c r="E111" s="43"/>
      <c r="F111" s="43"/>
      <c r="G111" s="43"/>
      <c r="I111" s="43" t="str">
        <f t="shared" ca="1" si="2"/>
        <v/>
      </c>
    </row>
    <row r="112" spans="1:26" ht="15.75" x14ac:dyDescent="0.2">
      <c r="A112" s="43"/>
      <c r="B112" s="43"/>
      <c r="C112" s="43"/>
      <c r="D112" s="43"/>
      <c r="E112" s="43"/>
      <c r="F112" s="43"/>
      <c r="G112" s="43"/>
      <c r="I112" s="43" t="str">
        <f t="shared" ca="1" si="2"/>
        <v/>
      </c>
      <c r="J112" s="160" t="e">
        <f ca="1">IF(U109&lt;&gt;"ok","X","")</f>
        <v>#N/A</v>
      </c>
      <c r="K112" s="195" t="e">
        <f ca="1">IF(U109&lt;&gt;"ok","Anexo: Relatório Técnico Circunstanciado justificando a adoção do percentual de cada parcela do BDI.","")</f>
        <v>#N/A</v>
      </c>
      <c r="L112" s="195"/>
      <c r="M112" s="195"/>
      <c r="N112" s="195"/>
      <c r="O112" s="195"/>
      <c r="P112" s="195"/>
      <c r="Q112" s="195"/>
      <c r="R112" s="195"/>
      <c r="S112" s="195"/>
    </row>
    <row r="113" spans="1:19" x14ac:dyDescent="0.25">
      <c r="A113" s="43"/>
      <c r="B113" s="43"/>
      <c r="C113" s="43"/>
      <c r="D113" s="43"/>
      <c r="E113" s="43"/>
      <c r="F113" s="43"/>
      <c r="G113" s="43"/>
      <c r="I113" s="43" t="str">
        <f t="shared" ca="1" si="2"/>
        <v/>
      </c>
    </row>
    <row r="114" spans="1:19" x14ac:dyDescent="0.2">
      <c r="A114" s="43"/>
      <c r="B114" s="43"/>
      <c r="C114" s="43"/>
      <c r="D114" s="43"/>
      <c r="E114" s="43"/>
      <c r="F114" s="43"/>
      <c r="G114" s="43"/>
      <c r="I114" s="43" t="str">
        <f t="shared" ca="1" si="2"/>
        <v/>
      </c>
      <c r="J114" s="186" t="s">
        <v>161</v>
      </c>
      <c r="K114" s="186"/>
      <c r="L114" s="186"/>
      <c r="M114" s="186"/>
      <c r="N114" s="186"/>
      <c r="O114" s="186"/>
      <c r="P114" s="186"/>
      <c r="Q114" s="186"/>
      <c r="R114" s="186"/>
      <c r="S114" s="186"/>
    </row>
    <row r="115" spans="1:19" ht="15.75" x14ac:dyDescent="0.25">
      <c r="A115" s="43"/>
      <c r="B115" s="43"/>
      <c r="C115" s="43"/>
      <c r="D115" s="43"/>
      <c r="E115" s="43"/>
      <c r="F115" s="43"/>
      <c r="G115" s="43"/>
      <c r="I115" s="43" t="str">
        <f t="shared" ca="1" si="2"/>
        <v/>
      </c>
      <c r="J115" s="161"/>
      <c r="K115" s="161"/>
      <c r="L115" s="161"/>
      <c r="M115" s="187" t="s">
        <v>162</v>
      </c>
      <c r="N115" s="188" t="str">
        <f>IF($J97=$A$146,"(1+K1+K2)*(1+K3)","(1+AC + S + R + G)*(1 + DF)*(1+L)")</f>
        <v>(1+AC + S + R + G)*(1 + DF)*(1+L)</v>
      </c>
      <c r="O115" s="188"/>
      <c r="P115" s="188"/>
      <c r="Q115" s="189" t="s">
        <v>163</v>
      </c>
      <c r="R115" s="161"/>
      <c r="S115" s="161"/>
    </row>
    <row r="116" spans="1:19" ht="15.75" x14ac:dyDescent="0.2">
      <c r="A116" s="43"/>
      <c r="B116" s="43"/>
      <c r="C116" s="43"/>
      <c r="D116" s="43"/>
      <c r="E116" s="43"/>
      <c r="F116" s="43"/>
      <c r="G116" s="43"/>
      <c r="I116" s="43" t="str">
        <f t="shared" ca="1" si="2"/>
        <v/>
      </c>
      <c r="J116" s="161"/>
      <c r="K116" s="161"/>
      <c r="L116" s="161"/>
      <c r="M116" s="187"/>
      <c r="N116" s="190" t="s">
        <v>164</v>
      </c>
      <c r="O116" s="190"/>
      <c r="P116" s="190"/>
      <c r="Q116" s="189"/>
      <c r="R116" s="161"/>
      <c r="S116" s="161"/>
    </row>
    <row r="117" spans="1:19" ht="15" customHeight="1" x14ac:dyDescent="0.2">
      <c r="A117" s="43"/>
      <c r="B117" s="43"/>
      <c r="C117" s="43"/>
      <c r="D117" s="43"/>
      <c r="E117" s="43"/>
      <c r="F117" s="43"/>
      <c r="G117" s="43"/>
      <c r="I117" s="43" t="str">
        <f t="shared" ca="1" si="2"/>
        <v/>
      </c>
      <c r="J117" s="161"/>
      <c r="K117" s="161"/>
      <c r="L117" s="161"/>
      <c r="M117" s="173"/>
      <c r="N117" s="174"/>
      <c r="O117" s="174"/>
      <c r="P117" s="174"/>
      <c r="Q117" s="175"/>
      <c r="R117" s="161"/>
      <c r="S117" s="161"/>
    </row>
    <row r="118" spans="1:19" ht="50.1" customHeight="1" x14ac:dyDescent="0.2">
      <c r="A118" s="43"/>
      <c r="B118" s="43"/>
      <c r="C118" s="43"/>
      <c r="D118" s="43"/>
      <c r="E118" s="43"/>
      <c r="F118" s="43"/>
      <c r="G118" s="43"/>
      <c r="I118" s="43" t="str">
        <f t="shared" ca="1" si="2"/>
        <v/>
      </c>
      <c r="J118" s="180"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15%, com a respectiva alíquota de 2%.</v>
      </c>
      <c r="K118" s="180"/>
      <c r="L118" s="180"/>
      <c r="M118" s="180"/>
      <c r="N118" s="180"/>
      <c r="O118" s="180"/>
      <c r="P118" s="180"/>
      <c r="Q118" s="180"/>
      <c r="R118" s="180"/>
      <c r="S118" s="180"/>
    </row>
    <row r="119" spans="1:19" x14ac:dyDescent="0.25">
      <c r="A119" s="43"/>
      <c r="B119" s="43"/>
      <c r="C119" s="43"/>
      <c r="D119" s="43"/>
      <c r="E119" s="43"/>
      <c r="F119" s="43"/>
      <c r="G119" s="43"/>
      <c r="I119" s="43" t="str">
        <f t="shared" ca="1" si="2"/>
        <v/>
      </c>
    </row>
    <row r="120" spans="1:19" ht="50.1" customHeight="1" x14ac:dyDescent="0.2">
      <c r="A120" s="43"/>
      <c r="B120" s="43"/>
      <c r="C120" s="43"/>
      <c r="D120" s="43"/>
      <c r="E120" s="43"/>
      <c r="F120" s="43"/>
      <c r="G120" s="43"/>
      <c r="I120" s="43" t="str">
        <f t="shared" ca="1" si="2"/>
        <v/>
      </c>
      <c r="J120" s="180" t="e">
        <f ca="1">CONCATENATE("Declaro para os devidos fins que o regime de Contribuição Previdenciária sobre a Receita Bruta adotado para elaboração do orçamento foi ",IF(DESONERACAO="Sim","COM","SEM")," Desoneração, e que esta é a alternativa mais adequada para a Administração Pública.")</f>
        <v>#VALUE!</v>
      </c>
      <c r="K120" s="180"/>
      <c r="L120" s="180"/>
      <c r="M120" s="180"/>
      <c r="N120" s="180"/>
      <c r="O120" s="180"/>
      <c r="P120" s="180"/>
      <c r="Q120" s="180"/>
      <c r="R120" s="180"/>
      <c r="S120" s="180"/>
    </row>
    <row r="121" spans="1:19" x14ac:dyDescent="0.25">
      <c r="A121" s="43"/>
      <c r="B121" s="43"/>
      <c r="C121" s="43"/>
      <c r="D121" s="43"/>
      <c r="E121" s="43"/>
      <c r="F121" s="43"/>
      <c r="G121" s="43"/>
      <c r="I121" s="43" t="str">
        <f t="shared" ca="1" si="2"/>
        <v/>
      </c>
    </row>
    <row r="122" spans="1:19" x14ac:dyDescent="0.25">
      <c r="A122" s="43"/>
      <c r="B122" s="43"/>
      <c r="C122" s="43"/>
      <c r="D122" s="43"/>
      <c r="E122" s="43"/>
      <c r="F122" s="43"/>
      <c r="G122" s="43"/>
      <c r="I122" s="43" t="str">
        <f t="shared" ca="1" si="2"/>
        <v/>
      </c>
      <c r="J122" s="144" t="s">
        <v>166</v>
      </c>
    </row>
    <row r="123" spans="1:19" ht="110.1" customHeight="1" x14ac:dyDescent="0.2">
      <c r="A123" s="43"/>
      <c r="B123" s="43"/>
      <c r="C123" s="43"/>
      <c r="D123" s="43"/>
      <c r="E123" s="43"/>
      <c r="F123" s="43"/>
      <c r="G123" s="43"/>
      <c r="I123" s="43" t="str">
        <f t="shared" ca="1" si="2"/>
        <v/>
      </c>
      <c r="J123" s="181"/>
      <c r="K123" s="181"/>
      <c r="L123" s="181"/>
      <c r="M123" s="181"/>
      <c r="N123" s="181"/>
      <c r="O123" s="181"/>
      <c r="P123" s="181"/>
      <c r="Q123" s="181"/>
      <c r="R123" s="181"/>
      <c r="S123" s="181"/>
    </row>
    <row r="124" spans="1:19" x14ac:dyDescent="0.25">
      <c r="A124" s="43"/>
      <c r="B124" s="43"/>
      <c r="C124" s="43"/>
      <c r="D124" s="43"/>
      <c r="E124" s="43"/>
      <c r="F124" s="43"/>
      <c r="G124" s="43"/>
      <c r="I124" s="43" t="str">
        <f t="shared" ca="1" si="2"/>
        <v/>
      </c>
    </row>
    <row r="125" spans="1:19" x14ac:dyDescent="0.25">
      <c r="A125" s="43"/>
      <c r="B125" s="43"/>
      <c r="C125" s="43"/>
      <c r="D125" s="43"/>
      <c r="E125" s="43"/>
      <c r="F125" s="43"/>
      <c r="G125" s="43"/>
      <c r="I125" s="43" t="str">
        <f t="shared" ca="1" si="2"/>
        <v/>
      </c>
      <c r="J125" s="182" t="str">
        <f>Import.Município</f>
        <v>PIÊN/PR</v>
      </c>
      <c r="K125" s="182"/>
      <c r="L125" s="182"/>
      <c r="M125" s="182"/>
      <c r="P125" s="183">
        <f>[1]DADOS!$F$25</f>
        <v>44447</v>
      </c>
      <c r="Q125" s="183"/>
      <c r="R125" s="183"/>
      <c r="S125" s="183"/>
    </row>
    <row r="126" spans="1:19" x14ac:dyDescent="0.25">
      <c r="A126" s="43"/>
      <c r="B126" s="43"/>
      <c r="C126" s="43"/>
      <c r="D126" s="43"/>
      <c r="E126" s="43"/>
      <c r="F126" s="43"/>
      <c r="G126" s="43"/>
      <c r="I126" s="43" t="str">
        <f t="shared" ca="1" si="2"/>
        <v/>
      </c>
      <c r="J126" s="184" t="s">
        <v>170</v>
      </c>
      <c r="K126" s="184"/>
      <c r="L126" s="184"/>
      <c r="M126" s="184"/>
      <c r="O126" s="163"/>
      <c r="P126" s="164" t="s">
        <v>171</v>
      </c>
      <c r="Q126" s="165"/>
      <c r="R126" s="165"/>
      <c r="S126" s="165"/>
    </row>
    <row r="127" spans="1:19" ht="30" customHeight="1" x14ac:dyDescent="0.25">
      <c r="A127" s="43"/>
      <c r="B127" s="43"/>
      <c r="C127" s="43"/>
      <c r="D127" s="43"/>
      <c r="E127" s="43"/>
      <c r="F127" s="43"/>
      <c r="G127" s="43"/>
      <c r="I127" s="43" t="str">
        <f t="shared" ca="1" si="2"/>
        <v/>
      </c>
    </row>
    <row r="128" spans="1:19" x14ac:dyDescent="0.25">
      <c r="A128" s="43"/>
      <c r="B128" s="43"/>
      <c r="C128" s="43"/>
      <c r="D128" s="43"/>
      <c r="E128" s="43"/>
      <c r="F128" s="43"/>
      <c r="G128" s="43"/>
      <c r="I128" s="43" t="str">
        <f t="shared" ca="1" si="2"/>
        <v/>
      </c>
      <c r="J128" s="185"/>
      <c r="K128" s="185"/>
      <c r="L128" s="185"/>
      <c r="M128" s="185"/>
      <c r="N128" s="166"/>
    </row>
    <row r="129" spans="1:14" x14ac:dyDescent="0.25">
      <c r="A129" s="43"/>
      <c r="B129" s="43"/>
      <c r="C129" s="43"/>
      <c r="D129" s="43"/>
      <c r="E129" s="43"/>
      <c r="F129" s="43"/>
      <c r="G129" s="43"/>
      <c r="I129" s="43" t="str">
        <f t="shared" ca="1" si="2"/>
        <v/>
      </c>
      <c r="J129" s="179" t="s">
        <v>173</v>
      </c>
      <c r="K129" s="179"/>
      <c r="L129" s="179"/>
      <c r="M129" s="179"/>
      <c r="N129" s="167"/>
    </row>
    <row r="130" spans="1:14" x14ac:dyDescent="0.25">
      <c r="A130" s="43"/>
      <c r="B130" s="43"/>
      <c r="C130" s="43"/>
      <c r="D130" s="43"/>
      <c r="E130" s="43"/>
      <c r="F130" s="43"/>
      <c r="G130" s="43"/>
      <c r="I130" s="43" t="str">
        <f t="shared" ca="1" si="2"/>
        <v/>
      </c>
      <c r="J130" s="168" t="s">
        <v>174</v>
      </c>
      <c r="K130" s="169">
        <f t="array" ref="K130:K132">Import.RespOrçamento</f>
        <v>0</v>
      </c>
      <c r="L130" s="170"/>
      <c r="M130" s="170"/>
      <c r="N130" s="171"/>
    </row>
    <row r="131" spans="1:14" x14ac:dyDescent="0.25">
      <c r="A131" s="43"/>
      <c r="B131" s="43"/>
      <c r="C131" s="43"/>
      <c r="D131" s="43"/>
      <c r="E131" s="43"/>
      <c r="F131" s="43"/>
      <c r="G131" s="43"/>
      <c r="I131" s="43" t="str">
        <f t="shared" ca="1" si="2"/>
        <v/>
      </c>
      <c r="J131" s="168" t="s">
        <v>175</v>
      </c>
      <c r="K131" s="169">
        <v>0</v>
      </c>
      <c r="L131" s="170"/>
      <c r="M131" s="170"/>
      <c r="N131" s="171"/>
    </row>
    <row r="132" spans="1:14" x14ac:dyDescent="0.25">
      <c r="A132" s="43"/>
      <c r="B132" s="43"/>
      <c r="C132" s="43"/>
      <c r="D132" s="43"/>
      <c r="E132" s="43"/>
      <c r="F132" s="43"/>
      <c r="G132" s="43"/>
      <c r="I132" s="43" t="str">
        <f t="shared" ca="1" si="2"/>
        <v/>
      </c>
      <c r="J132" s="168" t="s">
        <v>176</v>
      </c>
      <c r="K132" s="169">
        <v>0</v>
      </c>
      <c r="L132" s="170"/>
      <c r="M132" s="170"/>
      <c r="N132" s="171"/>
    </row>
    <row r="133" spans="1:14" x14ac:dyDescent="0.25">
      <c r="A133" s="43"/>
      <c r="B133" s="43"/>
      <c r="C133" s="43"/>
      <c r="D133" s="43"/>
      <c r="E133" s="43"/>
      <c r="F133" s="43"/>
      <c r="G133" s="43"/>
    </row>
    <row r="134" spans="1:14" x14ac:dyDescent="0.25">
      <c r="A134" s="43"/>
      <c r="B134" s="43"/>
      <c r="C134" s="43"/>
      <c r="D134" s="43"/>
      <c r="E134" s="43"/>
      <c r="F134" s="43"/>
      <c r="G134" s="43"/>
    </row>
    <row r="135" spans="1:14" x14ac:dyDescent="0.25">
      <c r="A135" s="43"/>
      <c r="B135" s="43"/>
      <c r="C135" s="43"/>
      <c r="D135" s="43"/>
      <c r="E135" s="43"/>
      <c r="F135" s="43"/>
      <c r="G135" s="43"/>
    </row>
    <row r="136" spans="1:14" x14ac:dyDescent="0.25">
      <c r="A136" s="43"/>
      <c r="B136" s="43"/>
      <c r="C136" s="43"/>
      <c r="D136" s="43"/>
      <c r="E136" s="43"/>
      <c r="F136" s="43"/>
      <c r="G136" s="43"/>
    </row>
    <row r="137" spans="1:14" x14ac:dyDescent="0.25">
      <c r="A137" s="43"/>
      <c r="B137" s="43"/>
      <c r="C137" s="43"/>
      <c r="D137" s="43"/>
      <c r="E137" s="43"/>
      <c r="F137" s="43"/>
      <c r="G137" s="43"/>
    </row>
    <row r="138" spans="1:14" x14ac:dyDescent="0.25">
      <c r="A138" s="144" t="s">
        <v>178</v>
      </c>
    </row>
    <row r="139" spans="1:14" x14ac:dyDescent="0.25">
      <c r="A139" s="144" t="s">
        <v>124</v>
      </c>
    </row>
    <row r="140" spans="1:14" x14ac:dyDescent="0.25">
      <c r="A140" s="144" t="s">
        <v>137</v>
      </c>
    </row>
    <row r="141" spans="1:14" x14ac:dyDescent="0.25">
      <c r="A141" s="144" t="s">
        <v>142</v>
      </c>
    </row>
    <row r="142" spans="1:14" x14ac:dyDescent="0.25">
      <c r="A142" s="144" t="s">
        <v>149</v>
      </c>
    </row>
    <row r="143" spans="1:14" x14ac:dyDescent="0.25">
      <c r="A143" s="144" t="s">
        <v>150</v>
      </c>
    </row>
    <row r="144" spans="1:14" x14ac:dyDescent="0.25">
      <c r="A144" s="144" t="s">
        <v>160</v>
      </c>
    </row>
    <row r="145" spans="1:1" x14ac:dyDescent="0.25">
      <c r="A145" s="144" t="s">
        <v>165</v>
      </c>
    </row>
    <row r="146" spans="1:1" x14ac:dyDescent="0.25">
      <c r="A146" s="144" t="s">
        <v>167</v>
      </c>
    </row>
  </sheetData>
  <sheetProtection password="BD1F" sheet="1" objects="1" scenarios="1" autoFilter="0"/>
  <autoFilter ref="I11:I132" xr:uid="{00000000-0009-0000-0000-000002000000}"/>
  <mergeCells count="144">
    <mergeCell ref="I6:I10"/>
    <mergeCell ref="J7:S7"/>
    <mergeCell ref="J8:S8"/>
    <mergeCell ref="J10:Q10"/>
    <mergeCell ref="R10:S10"/>
    <mergeCell ref="J11:Q11"/>
    <mergeCell ref="R11:S11"/>
    <mergeCell ref="R1:S1"/>
    <mergeCell ref="R2:S2"/>
    <mergeCell ref="J4:K4"/>
    <mergeCell ref="L4:M4"/>
    <mergeCell ref="N4:S4"/>
    <mergeCell ref="J5:K5"/>
    <mergeCell ref="L5:M5"/>
    <mergeCell ref="N5:S5"/>
    <mergeCell ref="Z19:Z20"/>
    <mergeCell ref="J21:Q21"/>
    <mergeCell ref="U21:W21"/>
    <mergeCell ref="J14:S14"/>
    <mergeCell ref="J16:S16"/>
    <mergeCell ref="J17:S17"/>
    <mergeCell ref="J19:Q20"/>
    <mergeCell ref="R19:R20"/>
    <mergeCell ref="S19:S20"/>
    <mergeCell ref="J22:Q22"/>
    <mergeCell ref="U22:W22"/>
    <mergeCell ref="J23:Q23"/>
    <mergeCell ref="U23:W23"/>
    <mergeCell ref="J24:Q24"/>
    <mergeCell ref="U24:W24"/>
    <mergeCell ref="U19:W20"/>
    <mergeCell ref="X19:X20"/>
    <mergeCell ref="Y19:Y20"/>
    <mergeCell ref="J28:Q28"/>
    <mergeCell ref="U28:W28"/>
    <mergeCell ref="J29:Q29"/>
    <mergeCell ref="U29:W29"/>
    <mergeCell ref="J30:Q30"/>
    <mergeCell ref="K32:S32"/>
    <mergeCell ref="J25:Q25"/>
    <mergeCell ref="U25:W25"/>
    <mergeCell ref="J26:Q26"/>
    <mergeCell ref="U26:W26"/>
    <mergeCell ref="J27:Q27"/>
    <mergeCell ref="U27:W27"/>
    <mergeCell ref="J40:S40"/>
    <mergeCell ref="J43:S43"/>
    <mergeCell ref="J45:M45"/>
    <mergeCell ref="P45:S45"/>
    <mergeCell ref="J46:M46"/>
    <mergeCell ref="J48:M48"/>
    <mergeCell ref="J34:S34"/>
    <mergeCell ref="M35:M36"/>
    <mergeCell ref="N35:P35"/>
    <mergeCell ref="Q35:Q36"/>
    <mergeCell ref="N36:P36"/>
    <mergeCell ref="J38:S38"/>
    <mergeCell ref="Z59:Z60"/>
    <mergeCell ref="J61:Q61"/>
    <mergeCell ref="U61:W61"/>
    <mergeCell ref="J49:M49"/>
    <mergeCell ref="J54:S54"/>
    <mergeCell ref="J56:S56"/>
    <mergeCell ref="J57:S57"/>
    <mergeCell ref="J59:Q60"/>
    <mergeCell ref="R59:R60"/>
    <mergeCell ref="S59:S60"/>
    <mergeCell ref="J62:Q62"/>
    <mergeCell ref="U62:W62"/>
    <mergeCell ref="J63:Q63"/>
    <mergeCell ref="U63:W63"/>
    <mergeCell ref="J64:Q64"/>
    <mergeCell ref="U64:W64"/>
    <mergeCell ref="U59:W60"/>
    <mergeCell ref="X59:X60"/>
    <mergeCell ref="Y59:Y60"/>
    <mergeCell ref="J68:Q68"/>
    <mergeCell ref="U68:W68"/>
    <mergeCell ref="J69:Q69"/>
    <mergeCell ref="U69:W69"/>
    <mergeCell ref="J70:Q70"/>
    <mergeCell ref="K72:S72"/>
    <mergeCell ref="J65:Q65"/>
    <mergeCell ref="U65:W65"/>
    <mergeCell ref="J66:Q66"/>
    <mergeCell ref="U66:W66"/>
    <mergeCell ref="J67:Q67"/>
    <mergeCell ref="U67:W67"/>
    <mergeCell ref="J80:S80"/>
    <mergeCell ref="J83:S83"/>
    <mergeCell ref="J85:M85"/>
    <mergeCell ref="P85:S85"/>
    <mergeCell ref="J86:M86"/>
    <mergeCell ref="J88:M88"/>
    <mergeCell ref="J74:S74"/>
    <mergeCell ref="M75:M76"/>
    <mergeCell ref="N75:P75"/>
    <mergeCell ref="Q75:Q76"/>
    <mergeCell ref="N76:P76"/>
    <mergeCell ref="J78:S78"/>
    <mergeCell ref="Z99:Z100"/>
    <mergeCell ref="J101:Q101"/>
    <mergeCell ref="U101:W101"/>
    <mergeCell ref="J89:M89"/>
    <mergeCell ref="J94:S94"/>
    <mergeCell ref="J96:S96"/>
    <mergeCell ref="J97:S97"/>
    <mergeCell ref="J99:Q100"/>
    <mergeCell ref="R99:R100"/>
    <mergeCell ref="S99:S100"/>
    <mergeCell ref="J102:Q102"/>
    <mergeCell ref="U102:W102"/>
    <mergeCell ref="J103:Q103"/>
    <mergeCell ref="U103:W103"/>
    <mergeCell ref="J104:Q104"/>
    <mergeCell ref="U104:W104"/>
    <mergeCell ref="U99:W100"/>
    <mergeCell ref="X99:X100"/>
    <mergeCell ref="Y99:Y100"/>
    <mergeCell ref="J108:Q108"/>
    <mergeCell ref="U108:W108"/>
    <mergeCell ref="J109:Q109"/>
    <mergeCell ref="U109:W109"/>
    <mergeCell ref="J110:Q110"/>
    <mergeCell ref="K112:S112"/>
    <mergeCell ref="J105:Q105"/>
    <mergeCell ref="U105:W105"/>
    <mergeCell ref="J106:Q106"/>
    <mergeCell ref="U106:W106"/>
    <mergeCell ref="J107:Q107"/>
    <mergeCell ref="U107:W107"/>
    <mergeCell ref="J129:M129"/>
    <mergeCell ref="J120:S120"/>
    <mergeCell ref="J123:S123"/>
    <mergeCell ref="J125:M125"/>
    <mergeCell ref="P125:S125"/>
    <mergeCell ref="J126:M126"/>
    <mergeCell ref="J128:M128"/>
    <mergeCell ref="J114:S114"/>
    <mergeCell ref="M115:M116"/>
    <mergeCell ref="N115:P115"/>
    <mergeCell ref="Q115:Q116"/>
    <mergeCell ref="N116:P116"/>
    <mergeCell ref="J118:S118"/>
  </mergeCells>
  <conditionalFormatting sqref="J30:S30 J70:S70 J110:S110">
    <cfRule type="expression" dxfId="3" priority="1" stopIfTrue="1">
      <formula>DESONERACAO="não"</formula>
    </cfRule>
  </conditionalFormatting>
  <conditionalFormatting sqref="U29:W29 U69:W69 U109:W109">
    <cfRule type="expression" dxfId="2" priority="2" stopIfTrue="1">
      <formula>AND(U29&lt;&gt;"OK",U29&lt;&gt;"-",U29&lt;&gt;"")</formula>
    </cfRule>
    <cfRule type="cellIs" dxfId="1" priority="3" stopIfTrue="1" operator="equal">
      <formula>"OK"</formula>
    </cfRule>
  </conditionalFormatting>
  <conditionalFormatting sqref="S29 S69 S109">
    <cfRule type="expression" dxfId="0" priority="4" stopIfTrue="1">
      <formula>DESONERACAO="não"</formula>
    </cfRule>
  </conditionalFormatting>
  <dataValidations count="6">
    <dataValidation type="list" allowBlank="1" showErrorMessage="1" sqref="J17:S17 JF17:JO17 TB17:TK17 ACX17:ADG17 AMT17:ANC17 AWP17:AWY17 BGL17:BGU17 BQH17:BQQ17 CAD17:CAM17 CJZ17:CKI17 CTV17:CUE17 DDR17:DEA17 DNN17:DNW17 DXJ17:DXS17 EHF17:EHO17 ERB17:ERK17 FAX17:FBG17 FKT17:FLC17 FUP17:FUY17 GEL17:GEU17 GOH17:GOQ17 GYD17:GYM17 HHZ17:HII17 HRV17:HSE17 IBR17:ICA17 ILN17:ILW17 IVJ17:IVS17 JFF17:JFO17 JPB17:JPK17 JYX17:JZG17 KIT17:KJC17 KSP17:KSY17 LCL17:LCU17 LMH17:LMQ17 LWD17:LWM17 MFZ17:MGI17 MPV17:MQE17 MZR17:NAA17 NJN17:NJW17 NTJ17:NTS17 ODF17:ODO17 ONB17:ONK17 OWX17:OXG17 PGT17:PHC17 PQP17:PQY17 QAL17:QAU17 QKH17:QKQ17 QUD17:QUM17 RDZ17:REI17 RNV17:ROE17 RXR17:RYA17 SHN17:SHW17 SRJ17:SRS17 TBF17:TBO17 TLB17:TLK17 TUX17:TVG17 UET17:UFC17 UOP17:UOY17 UYL17:UYU17 VIH17:VIQ17 VSD17:VSM17 WBZ17:WCI17 WLV17:WME17 WVR17:WWA17 J65553:S65553 JF65553:JO65553 TB65553:TK65553 ACX65553:ADG65553 AMT65553:ANC65553 AWP65553:AWY65553 BGL65553:BGU65553 BQH65553:BQQ65553 CAD65553:CAM65553 CJZ65553:CKI65553 CTV65553:CUE65553 DDR65553:DEA65553 DNN65553:DNW65553 DXJ65553:DXS65553 EHF65553:EHO65553 ERB65553:ERK65553 FAX65553:FBG65553 FKT65553:FLC65553 FUP65553:FUY65553 GEL65553:GEU65553 GOH65553:GOQ65553 GYD65553:GYM65553 HHZ65553:HII65553 HRV65553:HSE65553 IBR65553:ICA65553 ILN65553:ILW65553 IVJ65553:IVS65553 JFF65553:JFO65553 JPB65553:JPK65553 JYX65553:JZG65553 KIT65553:KJC65553 KSP65553:KSY65553 LCL65553:LCU65553 LMH65553:LMQ65553 LWD65553:LWM65553 MFZ65553:MGI65553 MPV65553:MQE65553 MZR65553:NAA65553 NJN65553:NJW65553 NTJ65553:NTS65553 ODF65553:ODO65553 ONB65553:ONK65553 OWX65553:OXG65553 PGT65553:PHC65553 PQP65553:PQY65553 QAL65553:QAU65553 QKH65553:QKQ65553 QUD65553:QUM65553 RDZ65553:REI65553 RNV65553:ROE65553 RXR65553:RYA65553 SHN65553:SHW65553 SRJ65553:SRS65553 TBF65553:TBO65553 TLB65553:TLK65553 TUX65553:TVG65553 UET65553:UFC65553 UOP65553:UOY65553 UYL65553:UYU65553 VIH65553:VIQ65553 VSD65553:VSM65553 WBZ65553:WCI65553 WLV65553:WME65553 WVR65553:WWA65553 J131089:S131089 JF131089:JO131089 TB131089:TK131089 ACX131089:ADG131089 AMT131089:ANC131089 AWP131089:AWY131089 BGL131089:BGU131089 BQH131089:BQQ131089 CAD131089:CAM131089 CJZ131089:CKI131089 CTV131089:CUE131089 DDR131089:DEA131089 DNN131089:DNW131089 DXJ131089:DXS131089 EHF131089:EHO131089 ERB131089:ERK131089 FAX131089:FBG131089 FKT131089:FLC131089 FUP131089:FUY131089 GEL131089:GEU131089 GOH131089:GOQ131089 GYD131089:GYM131089 HHZ131089:HII131089 HRV131089:HSE131089 IBR131089:ICA131089 ILN131089:ILW131089 IVJ131089:IVS131089 JFF131089:JFO131089 JPB131089:JPK131089 JYX131089:JZG131089 KIT131089:KJC131089 KSP131089:KSY131089 LCL131089:LCU131089 LMH131089:LMQ131089 LWD131089:LWM131089 MFZ131089:MGI131089 MPV131089:MQE131089 MZR131089:NAA131089 NJN131089:NJW131089 NTJ131089:NTS131089 ODF131089:ODO131089 ONB131089:ONK131089 OWX131089:OXG131089 PGT131089:PHC131089 PQP131089:PQY131089 QAL131089:QAU131089 QKH131089:QKQ131089 QUD131089:QUM131089 RDZ131089:REI131089 RNV131089:ROE131089 RXR131089:RYA131089 SHN131089:SHW131089 SRJ131089:SRS131089 TBF131089:TBO131089 TLB131089:TLK131089 TUX131089:TVG131089 UET131089:UFC131089 UOP131089:UOY131089 UYL131089:UYU131089 VIH131089:VIQ131089 VSD131089:VSM131089 WBZ131089:WCI131089 WLV131089:WME131089 WVR131089:WWA131089 J196625:S196625 JF196625:JO196625 TB196625:TK196625 ACX196625:ADG196625 AMT196625:ANC196625 AWP196625:AWY196625 BGL196625:BGU196625 BQH196625:BQQ196625 CAD196625:CAM196625 CJZ196625:CKI196625 CTV196625:CUE196625 DDR196625:DEA196625 DNN196625:DNW196625 DXJ196625:DXS196625 EHF196625:EHO196625 ERB196625:ERK196625 FAX196625:FBG196625 FKT196625:FLC196625 FUP196625:FUY196625 GEL196625:GEU196625 GOH196625:GOQ196625 GYD196625:GYM196625 HHZ196625:HII196625 HRV196625:HSE196625 IBR196625:ICA196625 ILN196625:ILW196625 IVJ196625:IVS196625 JFF196625:JFO196625 JPB196625:JPK196625 JYX196625:JZG196625 KIT196625:KJC196625 KSP196625:KSY196625 LCL196625:LCU196625 LMH196625:LMQ196625 LWD196625:LWM196625 MFZ196625:MGI196625 MPV196625:MQE196625 MZR196625:NAA196625 NJN196625:NJW196625 NTJ196625:NTS196625 ODF196625:ODO196625 ONB196625:ONK196625 OWX196625:OXG196625 PGT196625:PHC196625 PQP196625:PQY196625 QAL196625:QAU196625 QKH196625:QKQ196625 QUD196625:QUM196625 RDZ196625:REI196625 RNV196625:ROE196625 RXR196625:RYA196625 SHN196625:SHW196625 SRJ196625:SRS196625 TBF196625:TBO196625 TLB196625:TLK196625 TUX196625:TVG196625 UET196625:UFC196625 UOP196625:UOY196625 UYL196625:UYU196625 VIH196625:VIQ196625 VSD196625:VSM196625 WBZ196625:WCI196625 WLV196625:WME196625 WVR196625:WWA196625 J262161:S262161 JF262161:JO262161 TB262161:TK262161 ACX262161:ADG262161 AMT262161:ANC262161 AWP262161:AWY262161 BGL262161:BGU262161 BQH262161:BQQ262161 CAD262161:CAM262161 CJZ262161:CKI262161 CTV262161:CUE262161 DDR262161:DEA262161 DNN262161:DNW262161 DXJ262161:DXS262161 EHF262161:EHO262161 ERB262161:ERK262161 FAX262161:FBG262161 FKT262161:FLC262161 FUP262161:FUY262161 GEL262161:GEU262161 GOH262161:GOQ262161 GYD262161:GYM262161 HHZ262161:HII262161 HRV262161:HSE262161 IBR262161:ICA262161 ILN262161:ILW262161 IVJ262161:IVS262161 JFF262161:JFO262161 JPB262161:JPK262161 JYX262161:JZG262161 KIT262161:KJC262161 KSP262161:KSY262161 LCL262161:LCU262161 LMH262161:LMQ262161 LWD262161:LWM262161 MFZ262161:MGI262161 MPV262161:MQE262161 MZR262161:NAA262161 NJN262161:NJW262161 NTJ262161:NTS262161 ODF262161:ODO262161 ONB262161:ONK262161 OWX262161:OXG262161 PGT262161:PHC262161 PQP262161:PQY262161 QAL262161:QAU262161 QKH262161:QKQ262161 QUD262161:QUM262161 RDZ262161:REI262161 RNV262161:ROE262161 RXR262161:RYA262161 SHN262161:SHW262161 SRJ262161:SRS262161 TBF262161:TBO262161 TLB262161:TLK262161 TUX262161:TVG262161 UET262161:UFC262161 UOP262161:UOY262161 UYL262161:UYU262161 VIH262161:VIQ262161 VSD262161:VSM262161 WBZ262161:WCI262161 WLV262161:WME262161 WVR262161:WWA262161 J327697:S327697 JF327697:JO327697 TB327697:TK327697 ACX327697:ADG327697 AMT327697:ANC327697 AWP327697:AWY327697 BGL327697:BGU327697 BQH327697:BQQ327697 CAD327697:CAM327697 CJZ327697:CKI327697 CTV327697:CUE327697 DDR327697:DEA327697 DNN327697:DNW327697 DXJ327697:DXS327697 EHF327697:EHO327697 ERB327697:ERK327697 FAX327697:FBG327697 FKT327697:FLC327697 FUP327697:FUY327697 GEL327697:GEU327697 GOH327697:GOQ327697 GYD327697:GYM327697 HHZ327697:HII327697 HRV327697:HSE327697 IBR327697:ICA327697 ILN327697:ILW327697 IVJ327697:IVS327697 JFF327697:JFO327697 JPB327697:JPK327697 JYX327697:JZG327697 KIT327697:KJC327697 KSP327697:KSY327697 LCL327697:LCU327697 LMH327697:LMQ327697 LWD327697:LWM327697 MFZ327697:MGI327697 MPV327697:MQE327697 MZR327697:NAA327697 NJN327697:NJW327697 NTJ327697:NTS327697 ODF327697:ODO327697 ONB327697:ONK327697 OWX327697:OXG327697 PGT327697:PHC327697 PQP327697:PQY327697 QAL327697:QAU327697 QKH327697:QKQ327697 QUD327697:QUM327697 RDZ327697:REI327697 RNV327697:ROE327697 RXR327697:RYA327697 SHN327697:SHW327697 SRJ327697:SRS327697 TBF327697:TBO327697 TLB327697:TLK327697 TUX327697:TVG327697 UET327697:UFC327697 UOP327697:UOY327697 UYL327697:UYU327697 VIH327697:VIQ327697 VSD327697:VSM327697 WBZ327697:WCI327697 WLV327697:WME327697 WVR327697:WWA327697 J393233:S393233 JF393233:JO393233 TB393233:TK393233 ACX393233:ADG393233 AMT393233:ANC393233 AWP393233:AWY393233 BGL393233:BGU393233 BQH393233:BQQ393233 CAD393233:CAM393233 CJZ393233:CKI393233 CTV393233:CUE393233 DDR393233:DEA393233 DNN393233:DNW393233 DXJ393233:DXS393233 EHF393233:EHO393233 ERB393233:ERK393233 FAX393233:FBG393233 FKT393233:FLC393233 FUP393233:FUY393233 GEL393233:GEU393233 GOH393233:GOQ393233 GYD393233:GYM393233 HHZ393233:HII393233 HRV393233:HSE393233 IBR393233:ICA393233 ILN393233:ILW393233 IVJ393233:IVS393233 JFF393233:JFO393233 JPB393233:JPK393233 JYX393233:JZG393233 KIT393233:KJC393233 KSP393233:KSY393233 LCL393233:LCU393233 LMH393233:LMQ393233 LWD393233:LWM393233 MFZ393233:MGI393233 MPV393233:MQE393233 MZR393233:NAA393233 NJN393233:NJW393233 NTJ393233:NTS393233 ODF393233:ODO393233 ONB393233:ONK393233 OWX393233:OXG393233 PGT393233:PHC393233 PQP393233:PQY393233 QAL393233:QAU393233 QKH393233:QKQ393233 QUD393233:QUM393233 RDZ393233:REI393233 RNV393233:ROE393233 RXR393233:RYA393233 SHN393233:SHW393233 SRJ393233:SRS393233 TBF393233:TBO393233 TLB393233:TLK393233 TUX393233:TVG393233 UET393233:UFC393233 UOP393233:UOY393233 UYL393233:UYU393233 VIH393233:VIQ393233 VSD393233:VSM393233 WBZ393233:WCI393233 WLV393233:WME393233 WVR393233:WWA393233 J458769:S458769 JF458769:JO458769 TB458769:TK458769 ACX458769:ADG458769 AMT458769:ANC458769 AWP458769:AWY458769 BGL458769:BGU458769 BQH458769:BQQ458769 CAD458769:CAM458769 CJZ458769:CKI458769 CTV458769:CUE458769 DDR458769:DEA458769 DNN458769:DNW458769 DXJ458769:DXS458769 EHF458769:EHO458769 ERB458769:ERK458769 FAX458769:FBG458769 FKT458769:FLC458769 FUP458769:FUY458769 GEL458769:GEU458769 GOH458769:GOQ458769 GYD458769:GYM458769 HHZ458769:HII458769 HRV458769:HSE458769 IBR458769:ICA458769 ILN458769:ILW458769 IVJ458769:IVS458769 JFF458769:JFO458769 JPB458769:JPK458769 JYX458769:JZG458769 KIT458769:KJC458769 KSP458769:KSY458769 LCL458769:LCU458769 LMH458769:LMQ458769 LWD458769:LWM458769 MFZ458769:MGI458769 MPV458769:MQE458769 MZR458769:NAA458769 NJN458769:NJW458769 NTJ458769:NTS458769 ODF458769:ODO458769 ONB458769:ONK458769 OWX458769:OXG458769 PGT458769:PHC458769 PQP458769:PQY458769 QAL458769:QAU458769 QKH458769:QKQ458769 QUD458769:QUM458769 RDZ458769:REI458769 RNV458769:ROE458769 RXR458769:RYA458769 SHN458769:SHW458769 SRJ458769:SRS458769 TBF458769:TBO458769 TLB458769:TLK458769 TUX458769:TVG458769 UET458769:UFC458769 UOP458769:UOY458769 UYL458769:UYU458769 VIH458769:VIQ458769 VSD458769:VSM458769 WBZ458769:WCI458769 WLV458769:WME458769 WVR458769:WWA458769 J524305:S524305 JF524305:JO524305 TB524305:TK524305 ACX524305:ADG524305 AMT524305:ANC524305 AWP524305:AWY524305 BGL524305:BGU524305 BQH524305:BQQ524305 CAD524305:CAM524305 CJZ524305:CKI524305 CTV524305:CUE524305 DDR524305:DEA524305 DNN524305:DNW524305 DXJ524305:DXS524305 EHF524305:EHO524305 ERB524305:ERK524305 FAX524305:FBG524305 FKT524305:FLC524305 FUP524305:FUY524305 GEL524305:GEU524305 GOH524305:GOQ524305 GYD524305:GYM524305 HHZ524305:HII524305 HRV524305:HSE524305 IBR524305:ICA524305 ILN524305:ILW524305 IVJ524305:IVS524305 JFF524305:JFO524305 JPB524305:JPK524305 JYX524305:JZG524305 KIT524305:KJC524305 KSP524305:KSY524305 LCL524305:LCU524305 LMH524305:LMQ524305 LWD524305:LWM524305 MFZ524305:MGI524305 MPV524305:MQE524305 MZR524305:NAA524305 NJN524305:NJW524305 NTJ524305:NTS524305 ODF524305:ODO524305 ONB524305:ONK524305 OWX524305:OXG524305 PGT524305:PHC524305 PQP524305:PQY524305 QAL524305:QAU524305 QKH524305:QKQ524305 QUD524305:QUM524305 RDZ524305:REI524305 RNV524305:ROE524305 RXR524305:RYA524305 SHN524305:SHW524305 SRJ524305:SRS524305 TBF524305:TBO524305 TLB524305:TLK524305 TUX524305:TVG524305 UET524305:UFC524305 UOP524305:UOY524305 UYL524305:UYU524305 VIH524305:VIQ524305 VSD524305:VSM524305 WBZ524305:WCI524305 WLV524305:WME524305 WVR524305:WWA524305 J589841:S589841 JF589841:JO589841 TB589841:TK589841 ACX589841:ADG589841 AMT589841:ANC589841 AWP589841:AWY589841 BGL589841:BGU589841 BQH589841:BQQ589841 CAD589841:CAM589841 CJZ589841:CKI589841 CTV589841:CUE589841 DDR589841:DEA589841 DNN589841:DNW589841 DXJ589841:DXS589841 EHF589841:EHO589841 ERB589841:ERK589841 FAX589841:FBG589841 FKT589841:FLC589841 FUP589841:FUY589841 GEL589841:GEU589841 GOH589841:GOQ589841 GYD589841:GYM589841 HHZ589841:HII589841 HRV589841:HSE589841 IBR589841:ICA589841 ILN589841:ILW589841 IVJ589841:IVS589841 JFF589841:JFO589841 JPB589841:JPK589841 JYX589841:JZG589841 KIT589841:KJC589841 KSP589841:KSY589841 LCL589841:LCU589841 LMH589841:LMQ589841 LWD589841:LWM589841 MFZ589841:MGI589841 MPV589841:MQE589841 MZR589841:NAA589841 NJN589841:NJW589841 NTJ589841:NTS589841 ODF589841:ODO589841 ONB589841:ONK589841 OWX589841:OXG589841 PGT589841:PHC589841 PQP589841:PQY589841 QAL589841:QAU589841 QKH589841:QKQ589841 QUD589841:QUM589841 RDZ589841:REI589841 RNV589841:ROE589841 RXR589841:RYA589841 SHN589841:SHW589841 SRJ589841:SRS589841 TBF589841:TBO589841 TLB589841:TLK589841 TUX589841:TVG589841 UET589841:UFC589841 UOP589841:UOY589841 UYL589841:UYU589841 VIH589841:VIQ589841 VSD589841:VSM589841 WBZ589841:WCI589841 WLV589841:WME589841 WVR589841:WWA589841 J655377:S655377 JF655377:JO655377 TB655377:TK655377 ACX655377:ADG655377 AMT655377:ANC655377 AWP655377:AWY655377 BGL655377:BGU655377 BQH655377:BQQ655377 CAD655377:CAM655377 CJZ655377:CKI655377 CTV655377:CUE655377 DDR655377:DEA655377 DNN655377:DNW655377 DXJ655377:DXS655377 EHF655377:EHO655377 ERB655377:ERK655377 FAX655377:FBG655377 FKT655377:FLC655377 FUP655377:FUY655377 GEL655377:GEU655377 GOH655377:GOQ655377 GYD655377:GYM655377 HHZ655377:HII655377 HRV655377:HSE655377 IBR655377:ICA655377 ILN655377:ILW655377 IVJ655377:IVS655377 JFF655377:JFO655377 JPB655377:JPK655377 JYX655377:JZG655377 KIT655377:KJC655377 KSP655377:KSY655377 LCL655377:LCU655377 LMH655377:LMQ655377 LWD655377:LWM655377 MFZ655377:MGI655377 MPV655377:MQE655377 MZR655377:NAA655377 NJN655377:NJW655377 NTJ655377:NTS655377 ODF655377:ODO655377 ONB655377:ONK655377 OWX655377:OXG655377 PGT655377:PHC655377 PQP655377:PQY655377 QAL655377:QAU655377 QKH655377:QKQ655377 QUD655377:QUM655377 RDZ655377:REI655377 RNV655377:ROE655377 RXR655377:RYA655377 SHN655377:SHW655377 SRJ655377:SRS655377 TBF655377:TBO655377 TLB655377:TLK655377 TUX655377:TVG655377 UET655377:UFC655377 UOP655377:UOY655377 UYL655377:UYU655377 VIH655377:VIQ655377 VSD655377:VSM655377 WBZ655377:WCI655377 WLV655377:WME655377 WVR655377:WWA655377 J720913:S720913 JF720913:JO720913 TB720913:TK720913 ACX720913:ADG720913 AMT720913:ANC720913 AWP720913:AWY720913 BGL720913:BGU720913 BQH720913:BQQ720913 CAD720913:CAM720913 CJZ720913:CKI720913 CTV720913:CUE720913 DDR720913:DEA720913 DNN720913:DNW720913 DXJ720913:DXS720913 EHF720913:EHO720913 ERB720913:ERK720913 FAX720913:FBG720913 FKT720913:FLC720913 FUP720913:FUY720913 GEL720913:GEU720913 GOH720913:GOQ720913 GYD720913:GYM720913 HHZ720913:HII720913 HRV720913:HSE720913 IBR720913:ICA720913 ILN720913:ILW720913 IVJ720913:IVS720913 JFF720913:JFO720913 JPB720913:JPK720913 JYX720913:JZG720913 KIT720913:KJC720913 KSP720913:KSY720913 LCL720913:LCU720913 LMH720913:LMQ720913 LWD720913:LWM720913 MFZ720913:MGI720913 MPV720913:MQE720913 MZR720913:NAA720913 NJN720913:NJW720913 NTJ720913:NTS720913 ODF720913:ODO720913 ONB720913:ONK720913 OWX720913:OXG720913 PGT720913:PHC720913 PQP720913:PQY720913 QAL720913:QAU720913 QKH720913:QKQ720913 QUD720913:QUM720913 RDZ720913:REI720913 RNV720913:ROE720913 RXR720913:RYA720913 SHN720913:SHW720913 SRJ720913:SRS720913 TBF720913:TBO720913 TLB720913:TLK720913 TUX720913:TVG720913 UET720913:UFC720913 UOP720913:UOY720913 UYL720913:UYU720913 VIH720913:VIQ720913 VSD720913:VSM720913 WBZ720913:WCI720913 WLV720913:WME720913 WVR720913:WWA720913 J786449:S786449 JF786449:JO786449 TB786449:TK786449 ACX786449:ADG786449 AMT786449:ANC786449 AWP786449:AWY786449 BGL786449:BGU786449 BQH786449:BQQ786449 CAD786449:CAM786449 CJZ786449:CKI786449 CTV786449:CUE786449 DDR786449:DEA786449 DNN786449:DNW786449 DXJ786449:DXS786449 EHF786449:EHO786449 ERB786449:ERK786449 FAX786449:FBG786449 FKT786449:FLC786449 FUP786449:FUY786449 GEL786449:GEU786449 GOH786449:GOQ786449 GYD786449:GYM786449 HHZ786449:HII786449 HRV786449:HSE786449 IBR786449:ICA786449 ILN786449:ILW786449 IVJ786449:IVS786449 JFF786449:JFO786449 JPB786449:JPK786449 JYX786449:JZG786449 KIT786449:KJC786449 KSP786449:KSY786449 LCL786449:LCU786449 LMH786449:LMQ786449 LWD786449:LWM786449 MFZ786449:MGI786449 MPV786449:MQE786449 MZR786449:NAA786449 NJN786449:NJW786449 NTJ786449:NTS786449 ODF786449:ODO786449 ONB786449:ONK786449 OWX786449:OXG786449 PGT786449:PHC786449 PQP786449:PQY786449 QAL786449:QAU786449 QKH786449:QKQ786449 QUD786449:QUM786449 RDZ786449:REI786449 RNV786449:ROE786449 RXR786449:RYA786449 SHN786449:SHW786449 SRJ786449:SRS786449 TBF786449:TBO786449 TLB786449:TLK786449 TUX786449:TVG786449 UET786449:UFC786449 UOP786449:UOY786449 UYL786449:UYU786449 VIH786449:VIQ786449 VSD786449:VSM786449 WBZ786449:WCI786449 WLV786449:WME786449 WVR786449:WWA786449 J851985:S851985 JF851985:JO851985 TB851985:TK851985 ACX851985:ADG851985 AMT851985:ANC851985 AWP851985:AWY851985 BGL851985:BGU851985 BQH851985:BQQ851985 CAD851985:CAM851985 CJZ851985:CKI851985 CTV851985:CUE851985 DDR851985:DEA851985 DNN851985:DNW851985 DXJ851985:DXS851985 EHF851985:EHO851985 ERB851985:ERK851985 FAX851985:FBG851985 FKT851985:FLC851985 FUP851985:FUY851985 GEL851985:GEU851985 GOH851985:GOQ851985 GYD851985:GYM851985 HHZ851985:HII851985 HRV851985:HSE851985 IBR851985:ICA851985 ILN851985:ILW851985 IVJ851985:IVS851985 JFF851985:JFO851985 JPB851985:JPK851985 JYX851985:JZG851985 KIT851985:KJC851985 KSP851985:KSY851985 LCL851985:LCU851985 LMH851985:LMQ851985 LWD851985:LWM851985 MFZ851985:MGI851985 MPV851985:MQE851985 MZR851985:NAA851985 NJN851985:NJW851985 NTJ851985:NTS851985 ODF851985:ODO851985 ONB851985:ONK851985 OWX851985:OXG851985 PGT851985:PHC851985 PQP851985:PQY851985 QAL851985:QAU851985 QKH851985:QKQ851985 QUD851985:QUM851985 RDZ851985:REI851985 RNV851985:ROE851985 RXR851985:RYA851985 SHN851985:SHW851985 SRJ851985:SRS851985 TBF851985:TBO851985 TLB851985:TLK851985 TUX851985:TVG851985 UET851985:UFC851985 UOP851985:UOY851985 UYL851985:UYU851985 VIH851985:VIQ851985 VSD851985:VSM851985 WBZ851985:WCI851985 WLV851985:WME851985 WVR851985:WWA851985 J917521:S917521 JF917521:JO917521 TB917521:TK917521 ACX917521:ADG917521 AMT917521:ANC917521 AWP917521:AWY917521 BGL917521:BGU917521 BQH917521:BQQ917521 CAD917521:CAM917521 CJZ917521:CKI917521 CTV917521:CUE917521 DDR917521:DEA917521 DNN917521:DNW917521 DXJ917521:DXS917521 EHF917521:EHO917521 ERB917521:ERK917521 FAX917521:FBG917521 FKT917521:FLC917521 FUP917521:FUY917521 GEL917521:GEU917521 GOH917521:GOQ917521 GYD917521:GYM917521 HHZ917521:HII917521 HRV917521:HSE917521 IBR917521:ICA917521 ILN917521:ILW917521 IVJ917521:IVS917521 JFF917521:JFO917521 JPB917521:JPK917521 JYX917521:JZG917521 KIT917521:KJC917521 KSP917521:KSY917521 LCL917521:LCU917521 LMH917521:LMQ917521 LWD917521:LWM917521 MFZ917521:MGI917521 MPV917521:MQE917521 MZR917521:NAA917521 NJN917521:NJW917521 NTJ917521:NTS917521 ODF917521:ODO917521 ONB917521:ONK917521 OWX917521:OXG917521 PGT917521:PHC917521 PQP917521:PQY917521 QAL917521:QAU917521 QKH917521:QKQ917521 QUD917521:QUM917521 RDZ917521:REI917521 RNV917521:ROE917521 RXR917521:RYA917521 SHN917521:SHW917521 SRJ917521:SRS917521 TBF917521:TBO917521 TLB917521:TLK917521 TUX917521:TVG917521 UET917521:UFC917521 UOP917521:UOY917521 UYL917521:UYU917521 VIH917521:VIQ917521 VSD917521:VSM917521 WBZ917521:WCI917521 WLV917521:WME917521 WVR917521:WWA917521 J983057:S983057 JF983057:JO983057 TB983057:TK983057 ACX983057:ADG983057 AMT983057:ANC983057 AWP983057:AWY983057 BGL983057:BGU983057 BQH983057:BQQ983057 CAD983057:CAM983057 CJZ983057:CKI983057 CTV983057:CUE983057 DDR983057:DEA983057 DNN983057:DNW983057 DXJ983057:DXS983057 EHF983057:EHO983057 ERB983057:ERK983057 FAX983057:FBG983057 FKT983057:FLC983057 FUP983057:FUY983057 GEL983057:GEU983057 GOH983057:GOQ983057 GYD983057:GYM983057 HHZ983057:HII983057 HRV983057:HSE983057 IBR983057:ICA983057 ILN983057:ILW983057 IVJ983057:IVS983057 JFF983057:JFO983057 JPB983057:JPK983057 JYX983057:JZG983057 KIT983057:KJC983057 KSP983057:KSY983057 LCL983057:LCU983057 LMH983057:LMQ983057 LWD983057:LWM983057 MFZ983057:MGI983057 MPV983057:MQE983057 MZR983057:NAA983057 NJN983057:NJW983057 NTJ983057:NTS983057 ODF983057:ODO983057 ONB983057:ONK983057 OWX983057:OXG983057 PGT983057:PHC983057 PQP983057:PQY983057 QAL983057:QAU983057 QKH983057:QKQ983057 QUD983057:QUM983057 RDZ983057:REI983057 RNV983057:ROE983057 RXR983057:RYA983057 SHN983057:SHW983057 SRJ983057:SRS983057 TBF983057:TBO983057 TLB983057:TLK983057 TUX983057:TVG983057 UET983057:UFC983057 UOP983057:UOY983057 UYL983057:UYU983057 VIH983057:VIQ983057 VSD983057:VSM983057 WBZ983057:WCI983057 WLV983057:WME983057 WVR983057:WWA983057 J57:S57 JF57:JO57 TB57:TK57 ACX57:ADG57 AMT57:ANC57 AWP57:AWY57 BGL57:BGU57 BQH57:BQQ57 CAD57:CAM57 CJZ57:CKI57 CTV57:CUE57 DDR57:DEA57 DNN57:DNW57 DXJ57:DXS57 EHF57:EHO57 ERB57:ERK57 FAX57:FBG57 FKT57:FLC57 FUP57:FUY57 GEL57:GEU57 GOH57:GOQ57 GYD57:GYM57 HHZ57:HII57 HRV57:HSE57 IBR57:ICA57 ILN57:ILW57 IVJ57:IVS57 JFF57:JFO57 JPB57:JPK57 JYX57:JZG57 KIT57:KJC57 KSP57:KSY57 LCL57:LCU57 LMH57:LMQ57 LWD57:LWM57 MFZ57:MGI57 MPV57:MQE57 MZR57:NAA57 NJN57:NJW57 NTJ57:NTS57 ODF57:ODO57 ONB57:ONK57 OWX57:OXG57 PGT57:PHC57 PQP57:PQY57 QAL57:QAU57 QKH57:QKQ57 QUD57:QUM57 RDZ57:REI57 RNV57:ROE57 RXR57:RYA57 SHN57:SHW57 SRJ57:SRS57 TBF57:TBO57 TLB57:TLK57 TUX57:TVG57 UET57:UFC57 UOP57:UOY57 UYL57:UYU57 VIH57:VIQ57 VSD57:VSM57 WBZ57:WCI57 WLV57:WME57 WVR57:WWA57 J65593:S65593 JF65593:JO65593 TB65593:TK65593 ACX65593:ADG65593 AMT65593:ANC65593 AWP65593:AWY65593 BGL65593:BGU65593 BQH65593:BQQ65593 CAD65593:CAM65593 CJZ65593:CKI65593 CTV65593:CUE65593 DDR65593:DEA65593 DNN65593:DNW65593 DXJ65593:DXS65593 EHF65593:EHO65593 ERB65593:ERK65593 FAX65593:FBG65593 FKT65593:FLC65593 FUP65593:FUY65593 GEL65593:GEU65593 GOH65593:GOQ65593 GYD65593:GYM65593 HHZ65593:HII65593 HRV65593:HSE65593 IBR65593:ICA65593 ILN65593:ILW65593 IVJ65593:IVS65593 JFF65593:JFO65593 JPB65593:JPK65593 JYX65593:JZG65593 KIT65593:KJC65593 KSP65593:KSY65593 LCL65593:LCU65593 LMH65593:LMQ65593 LWD65593:LWM65593 MFZ65593:MGI65593 MPV65593:MQE65593 MZR65593:NAA65593 NJN65593:NJW65593 NTJ65593:NTS65593 ODF65593:ODO65593 ONB65593:ONK65593 OWX65593:OXG65593 PGT65593:PHC65593 PQP65593:PQY65593 QAL65593:QAU65593 QKH65593:QKQ65593 QUD65593:QUM65593 RDZ65593:REI65593 RNV65593:ROE65593 RXR65593:RYA65593 SHN65593:SHW65593 SRJ65593:SRS65593 TBF65593:TBO65593 TLB65593:TLK65593 TUX65593:TVG65593 UET65593:UFC65593 UOP65593:UOY65593 UYL65593:UYU65593 VIH65593:VIQ65593 VSD65593:VSM65593 WBZ65593:WCI65593 WLV65593:WME65593 WVR65593:WWA65593 J131129:S131129 JF131129:JO131129 TB131129:TK131129 ACX131129:ADG131129 AMT131129:ANC131129 AWP131129:AWY131129 BGL131129:BGU131129 BQH131129:BQQ131129 CAD131129:CAM131129 CJZ131129:CKI131129 CTV131129:CUE131129 DDR131129:DEA131129 DNN131129:DNW131129 DXJ131129:DXS131129 EHF131129:EHO131129 ERB131129:ERK131129 FAX131129:FBG131129 FKT131129:FLC131129 FUP131129:FUY131129 GEL131129:GEU131129 GOH131129:GOQ131129 GYD131129:GYM131129 HHZ131129:HII131129 HRV131129:HSE131129 IBR131129:ICA131129 ILN131129:ILW131129 IVJ131129:IVS131129 JFF131129:JFO131129 JPB131129:JPK131129 JYX131129:JZG131129 KIT131129:KJC131129 KSP131129:KSY131129 LCL131129:LCU131129 LMH131129:LMQ131129 LWD131129:LWM131129 MFZ131129:MGI131129 MPV131129:MQE131129 MZR131129:NAA131129 NJN131129:NJW131129 NTJ131129:NTS131129 ODF131129:ODO131129 ONB131129:ONK131129 OWX131129:OXG131129 PGT131129:PHC131129 PQP131129:PQY131129 QAL131129:QAU131129 QKH131129:QKQ131129 QUD131129:QUM131129 RDZ131129:REI131129 RNV131129:ROE131129 RXR131129:RYA131129 SHN131129:SHW131129 SRJ131129:SRS131129 TBF131129:TBO131129 TLB131129:TLK131129 TUX131129:TVG131129 UET131129:UFC131129 UOP131129:UOY131129 UYL131129:UYU131129 VIH131129:VIQ131129 VSD131129:VSM131129 WBZ131129:WCI131129 WLV131129:WME131129 WVR131129:WWA131129 J196665:S196665 JF196665:JO196665 TB196665:TK196665 ACX196665:ADG196665 AMT196665:ANC196665 AWP196665:AWY196665 BGL196665:BGU196665 BQH196665:BQQ196665 CAD196665:CAM196665 CJZ196665:CKI196665 CTV196665:CUE196665 DDR196665:DEA196665 DNN196665:DNW196665 DXJ196665:DXS196665 EHF196665:EHO196665 ERB196665:ERK196665 FAX196665:FBG196665 FKT196665:FLC196665 FUP196665:FUY196665 GEL196665:GEU196665 GOH196665:GOQ196665 GYD196665:GYM196665 HHZ196665:HII196665 HRV196665:HSE196665 IBR196665:ICA196665 ILN196665:ILW196665 IVJ196665:IVS196665 JFF196665:JFO196665 JPB196665:JPK196665 JYX196665:JZG196665 KIT196665:KJC196665 KSP196665:KSY196665 LCL196665:LCU196665 LMH196665:LMQ196665 LWD196665:LWM196665 MFZ196665:MGI196665 MPV196665:MQE196665 MZR196665:NAA196665 NJN196665:NJW196665 NTJ196665:NTS196665 ODF196665:ODO196665 ONB196665:ONK196665 OWX196665:OXG196665 PGT196665:PHC196665 PQP196665:PQY196665 QAL196665:QAU196665 QKH196665:QKQ196665 QUD196665:QUM196665 RDZ196665:REI196665 RNV196665:ROE196665 RXR196665:RYA196665 SHN196665:SHW196665 SRJ196665:SRS196665 TBF196665:TBO196665 TLB196665:TLK196665 TUX196665:TVG196665 UET196665:UFC196665 UOP196665:UOY196665 UYL196665:UYU196665 VIH196665:VIQ196665 VSD196665:VSM196665 WBZ196665:WCI196665 WLV196665:WME196665 WVR196665:WWA196665 J262201:S262201 JF262201:JO262201 TB262201:TK262201 ACX262201:ADG262201 AMT262201:ANC262201 AWP262201:AWY262201 BGL262201:BGU262201 BQH262201:BQQ262201 CAD262201:CAM262201 CJZ262201:CKI262201 CTV262201:CUE262201 DDR262201:DEA262201 DNN262201:DNW262201 DXJ262201:DXS262201 EHF262201:EHO262201 ERB262201:ERK262201 FAX262201:FBG262201 FKT262201:FLC262201 FUP262201:FUY262201 GEL262201:GEU262201 GOH262201:GOQ262201 GYD262201:GYM262201 HHZ262201:HII262201 HRV262201:HSE262201 IBR262201:ICA262201 ILN262201:ILW262201 IVJ262201:IVS262201 JFF262201:JFO262201 JPB262201:JPK262201 JYX262201:JZG262201 KIT262201:KJC262201 KSP262201:KSY262201 LCL262201:LCU262201 LMH262201:LMQ262201 LWD262201:LWM262201 MFZ262201:MGI262201 MPV262201:MQE262201 MZR262201:NAA262201 NJN262201:NJW262201 NTJ262201:NTS262201 ODF262201:ODO262201 ONB262201:ONK262201 OWX262201:OXG262201 PGT262201:PHC262201 PQP262201:PQY262201 QAL262201:QAU262201 QKH262201:QKQ262201 QUD262201:QUM262201 RDZ262201:REI262201 RNV262201:ROE262201 RXR262201:RYA262201 SHN262201:SHW262201 SRJ262201:SRS262201 TBF262201:TBO262201 TLB262201:TLK262201 TUX262201:TVG262201 UET262201:UFC262201 UOP262201:UOY262201 UYL262201:UYU262201 VIH262201:VIQ262201 VSD262201:VSM262201 WBZ262201:WCI262201 WLV262201:WME262201 WVR262201:WWA262201 J327737:S327737 JF327737:JO327737 TB327737:TK327737 ACX327737:ADG327737 AMT327737:ANC327737 AWP327737:AWY327737 BGL327737:BGU327737 BQH327737:BQQ327737 CAD327737:CAM327737 CJZ327737:CKI327737 CTV327737:CUE327737 DDR327737:DEA327737 DNN327737:DNW327737 DXJ327737:DXS327737 EHF327737:EHO327737 ERB327737:ERK327737 FAX327737:FBG327737 FKT327737:FLC327737 FUP327737:FUY327737 GEL327737:GEU327737 GOH327737:GOQ327737 GYD327737:GYM327737 HHZ327737:HII327737 HRV327737:HSE327737 IBR327737:ICA327737 ILN327737:ILW327737 IVJ327737:IVS327737 JFF327737:JFO327737 JPB327737:JPK327737 JYX327737:JZG327737 KIT327737:KJC327737 KSP327737:KSY327737 LCL327737:LCU327737 LMH327737:LMQ327737 LWD327737:LWM327737 MFZ327737:MGI327737 MPV327737:MQE327737 MZR327737:NAA327737 NJN327737:NJW327737 NTJ327737:NTS327737 ODF327737:ODO327737 ONB327737:ONK327737 OWX327737:OXG327737 PGT327737:PHC327737 PQP327737:PQY327737 QAL327737:QAU327737 QKH327737:QKQ327737 QUD327737:QUM327737 RDZ327737:REI327737 RNV327737:ROE327737 RXR327737:RYA327737 SHN327737:SHW327737 SRJ327737:SRS327737 TBF327737:TBO327737 TLB327737:TLK327737 TUX327737:TVG327737 UET327737:UFC327737 UOP327737:UOY327737 UYL327737:UYU327737 VIH327737:VIQ327737 VSD327737:VSM327737 WBZ327737:WCI327737 WLV327737:WME327737 WVR327737:WWA327737 J393273:S393273 JF393273:JO393273 TB393273:TK393273 ACX393273:ADG393273 AMT393273:ANC393273 AWP393273:AWY393273 BGL393273:BGU393273 BQH393273:BQQ393273 CAD393273:CAM393273 CJZ393273:CKI393273 CTV393273:CUE393273 DDR393273:DEA393273 DNN393273:DNW393273 DXJ393273:DXS393273 EHF393273:EHO393273 ERB393273:ERK393273 FAX393273:FBG393273 FKT393273:FLC393273 FUP393273:FUY393273 GEL393273:GEU393273 GOH393273:GOQ393273 GYD393273:GYM393273 HHZ393273:HII393273 HRV393273:HSE393273 IBR393273:ICA393273 ILN393273:ILW393273 IVJ393273:IVS393273 JFF393273:JFO393273 JPB393273:JPK393273 JYX393273:JZG393273 KIT393273:KJC393273 KSP393273:KSY393273 LCL393273:LCU393273 LMH393273:LMQ393273 LWD393273:LWM393273 MFZ393273:MGI393273 MPV393273:MQE393273 MZR393273:NAA393273 NJN393273:NJW393273 NTJ393273:NTS393273 ODF393273:ODO393273 ONB393273:ONK393273 OWX393273:OXG393273 PGT393273:PHC393273 PQP393273:PQY393273 QAL393273:QAU393273 QKH393273:QKQ393273 QUD393273:QUM393273 RDZ393273:REI393273 RNV393273:ROE393273 RXR393273:RYA393273 SHN393273:SHW393273 SRJ393273:SRS393273 TBF393273:TBO393273 TLB393273:TLK393273 TUX393273:TVG393273 UET393273:UFC393273 UOP393273:UOY393273 UYL393273:UYU393273 VIH393273:VIQ393273 VSD393273:VSM393273 WBZ393273:WCI393273 WLV393273:WME393273 WVR393273:WWA393273 J458809:S458809 JF458809:JO458809 TB458809:TK458809 ACX458809:ADG458809 AMT458809:ANC458809 AWP458809:AWY458809 BGL458809:BGU458809 BQH458809:BQQ458809 CAD458809:CAM458809 CJZ458809:CKI458809 CTV458809:CUE458809 DDR458809:DEA458809 DNN458809:DNW458809 DXJ458809:DXS458809 EHF458809:EHO458809 ERB458809:ERK458809 FAX458809:FBG458809 FKT458809:FLC458809 FUP458809:FUY458809 GEL458809:GEU458809 GOH458809:GOQ458809 GYD458809:GYM458809 HHZ458809:HII458809 HRV458809:HSE458809 IBR458809:ICA458809 ILN458809:ILW458809 IVJ458809:IVS458809 JFF458809:JFO458809 JPB458809:JPK458809 JYX458809:JZG458809 KIT458809:KJC458809 KSP458809:KSY458809 LCL458809:LCU458809 LMH458809:LMQ458809 LWD458809:LWM458809 MFZ458809:MGI458809 MPV458809:MQE458809 MZR458809:NAA458809 NJN458809:NJW458809 NTJ458809:NTS458809 ODF458809:ODO458809 ONB458809:ONK458809 OWX458809:OXG458809 PGT458809:PHC458809 PQP458809:PQY458809 QAL458809:QAU458809 QKH458809:QKQ458809 QUD458809:QUM458809 RDZ458809:REI458809 RNV458809:ROE458809 RXR458809:RYA458809 SHN458809:SHW458809 SRJ458809:SRS458809 TBF458809:TBO458809 TLB458809:TLK458809 TUX458809:TVG458809 UET458809:UFC458809 UOP458809:UOY458809 UYL458809:UYU458809 VIH458809:VIQ458809 VSD458809:VSM458809 WBZ458809:WCI458809 WLV458809:WME458809 WVR458809:WWA458809 J524345:S524345 JF524345:JO524345 TB524345:TK524345 ACX524345:ADG524345 AMT524345:ANC524345 AWP524345:AWY524345 BGL524345:BGU524345 BQH524345:BQQ524345 CAD524345:CAM524345 CJZ524345:CKI524345 CTV524345:CUE524345 DDR524345:DEA524345 DNN524345:DNW524345 DXJ524345:DXS524345 EHF524345:EHO524345 ERB524345:ERK524345 FAX524345:FBG524345 FKT524345:FLC524345 FUP524345:FUY524345 GEL524345:GEU524345 GOH524345:GOQ524345 GYD524345:GYM524345 HHZ524345:HII524345 HRV524345:HSE524345 IBR524345:ICA524345 ILN524345:ILW524345 IVJ524345:IVS524345 JFF524345:JFO524345 JPB524345:JPK524345 JYX524345:JZG524345 KIT524345:KJC524345 KSP524345:KSY524345 LCL524345:LCU524345 LMH524345:LMQ524345 LWD524345:LWM524345 MFZ524345:MGI524345 MPV524345:MQE524345 MZR524345:NAA524345 NJN524345:NJW524345 NTJ524345:NTS524345 ODF524345:ODO524345 ONB524345:ONK524345 OWX524345:OXG524345 PGT524345:PHC524345 PQP524345:PQY524345 QAL524345:QAU524345 QKH524345:QKQ524345 QUD524345:QUM524345 RDZ524345:REI524345 RNV524345:ROE524345 RXR524345:RYA524345 SHN524345:SHW524345 SRJ524345:SRS524345 TBF524345:TBO524345 TLB524345:TLK524345 TUX524345:TVG524345 UET524345:UFC524345 UOP524345:UOY524345 UYL524345:UYU524345 VIH524345:VIQ524345 VSD524345:VSM524345 WBZ524345:WCI524345 WLV524345:WME524345 WVR524345:WWA524345 J589881:S589881 JF589881:JO589881 TB589881:TK589881 ACX589881:ADG589881 AMT589881:ANC589881 AWP589881:AWY589881 BGL589881:BGU589881 BQH589881:BQQ589881 CAD589881:CAM589881 CJZ589881:CKI589881 CTV589881:CUE589881 DDR589881:DEA589881 DNN589881:DNW589881 DXJ589881:DXS589881 EHF589881:EHO589881 ERB589881:ERK589881 FAX589881:FBG589881 FKT589881:FLC589881 FUP589881:FUY589881 GEL589881:GEU589881 GOH589881:GOQ589881 GYD589881:GYM589881 HHZ589881:HII589881 HRV589881:HSE589881 IBR589881:ICA589881 ILN589881:ILW589881 IVJ589881:IVS589881 JFF589881:JFO589881 JPB589881:JPK589881 JYX589881:JZG589881 KIT589881:KJC589881 KSP589881:KSY589881 LCL589881:LCU589881 LMH589881:LMQ589881 LWD589881:LWM589881 MFZ589881:MGI589881 MPV589881:MQE589881 MZR589881:NAA589881 NJN589881:NJW589881 NTJ589881:NTS589881 ODF589881:ODO589881 ONB589881:ONK589881 OWX589881:OXG589881 PGT589881:PHC589881 PQP589881:PQY589881 QAL589881:QAU589881 QKH589881:QKQ589881 QUD589881:QUM589881 RDZ589881:REI589881 RNV589881:ROE589881 RXR589881:RYA589881 SHN589881:SHW589881 SRJ589881:SRS589881 TBF589881:TBO589881 TLB589881:TLK589881 TUX589881:TVG589881 UET589881:UFC589881 UOP589881:UOY589881 UYL589881:UYU589881 VIH589881:VIQ589881 VSD589881:VSM589881 WBZ589881:WCI589881 WLV589881:WME589881 WVR589881:WWA589881 J655417:S655417 JF655417:JO655417 TB655417:TK655417 ACX655417:ADG655417 AMT655417:ANC655417 AWP655417:AWY655417 BGL655417:BGU655417 BQH655417:BQQ655417 CAD655417:CAM655417 CJZ655417:CKI655417 CTV655417:CUE655417 DDR655417:DEA655417 DNN655417:DNW655417 DXJ655417:DXS655417 EHF655417:EHO655417 ERB655417:ERK655417 FAX655417:FBG655417 FKT655417:FLC655417 FUP655417:FUY655417 GEL655417:GEU655417 GOH655417:GOQ655417 GYD655417:GYM655417 HHZ655417:HII655417 HRV655417:HSE655417 IBR655417:ICA655417 ILN655417:ILW655417 IVJ655417:IVS655417 JFF655417:JFO655417 JPB655417:JPK655417 JYX655417:JZG655417 KIT655417:KJC655417 KSP655417:KSY655417 LCL655417:LCU655417 LMH655417:LMQ655417 LWD655417:LWM655417 MFZ655417:MGI655417 MPV655417:MQE655417 MZR655417:NAA655417 NJN655417:NJW655417 NTJ655417:NTS655417 ODF655417:ODO655417 ONB655417:ONK655417 OWX655417:OXG655417 PGT655417:PHC655417 PQP655417:PQY655417 QAL655417:QAU655417 QKH655417:QKQ655417 QUD655417:QUM655417 RDZ655417:REI655417 RNV655417:ROE655417 RXR655417:RYA655417 SHN655417:SHW655417 SRJ655417:SRS655417 TBF655417:TBO655417 TLB655417:TLK655417 TUX655417:TVG655417 UET655417:UFC655417 UOP655417:UOY655417 UYL655417:UYU655417 VIH655417:VIQ655417 VSD655417:VSM655417 WBZ655417:WCI655417 WLV655417:WME655417 WVR655417:WWA655417 J720953:S720953 JF720953:JO720953 TB720953:TK720953 ACX720953:ADG720953 AMT720953:ANC720953 AWP720953:AWY720953 BGL720953:BGU720953 BQH720953:BQQ720953 CAD720953:CAM720953 CJZ720953:CKI720953 CTV720953:CUE720953 DDR720953:DEA720953 DNN720953:DNW720953 DXJ720953:DXS720953 EHF720953:EHO720953 ERB720953:ERK720953 FAX720953:FBG720953 FKT720953:FLC720953 FUP720953:FUY720953 GEL720953:GEU720953 GOH720953:GOQ720953 GYD720953:GYM720953 HHZ720953:HII720953 HRV720953:HSE720953 IBR720953:ICA720953 ILN720953:ILW720953 IVJ720953:IVS720953 JFF720953:JFO720953 JPB720953:JPK720953 JYX720953:JZG720953 KIT720953:KJC720953 KSP720953:KSY720953 LCL720953:LCU720953 LMH720953:LMQ720953 LWD720953:LWM720953 MFZ720953:MGI720953 MPV720953:MQE720953 MZR720953:NAA720953 NJN720953:NJW720953 NTJ720953:NTS720953 ODF720953:ODO720953 ONB720953:ONK720953 OWX720953:OXG720953 PGT720953:PHC720953 PQP720953:PQY720953 QAL720953:QAU720953 QKH720953:QKQ720953 QUD720953:QUM720953 RDZ720953:REI720953 RNV720953:ROE720953 RXR720953:RYA720953 SHN720953:SHW720953 SRJ720953:SRS720953 TBF720953:TBO720953 TLB720953:TLK720953 TUX720953:TVG720953 UET720953:UFC720953 UOP720953:UOY720953 UYL720953:UYU720953 VIH720953:VIQ720953 VSD720953:VSM720953 WBZ720953:WCI720953 WLV720953:WME720953 WVR720953:WWA720953 J786489:S786489 JF786489:JO786489 TB786489:TK786489 ACX786489:ADG786489 AMT786489:ANC786489 AWP786489:AWY786489 BGL786489:BGU786489 BQH786489:BQQ786489 CAD786489:CAM786489 CJZ786489:CKI786489 CTV786489:CUE786489 DDR786489:DEA786489 DNN786489:DNW786489 DXJ786489:DXS786489 EHF786489:EHO786489 ERB786489:ERK786489 FAX786489:FBG786489 FKT786489:FLC786489 FUP786489:FUY786489 GEL786489:GEU786489 GOH786489:GOQ786489 GYD786489:GYM786489 HHZ786489:HII786489 HRV786489:HSE786489 IBR786489:ICA786489 ILN786489:ILW786489 IVJ786489:IVS786489 JFF786489:JFO786489 JPB786489:JPK786489 JYX786489:JZG786489 KIT786489:KJC786489 KSP786489:KSY786489 LCL786489:LCU786489 LMH786489:LMQ786489 LWD786489:LWM786489 MFZ786489:MGI786489 MPV786489:MQE786489 MZR786489:NAA786489 NJN786489:NJW786489 NTJ786489:NTS786489 ODF786489:ODO786489 ONB786489:ONK786489 OWX786489:OXG786489 PGT786489:PHC786489 PQP786489:PQY786489 QAL786489:QAU786489 QKH786489:QKQ786489 QUD786489:QUM786489 RDZ786489:REI786489 RNV786489:ROE786489 RXR786489:RYA786489 SHN786489:SHW786489 SRJ786489:SRS786489 TBF786489:TBO786489 TLB786489:TLK786489 TUX786489:TVG786489 UET786489:UFC786489 UOP786489:UOY786489 UYL786489:UYU786489 VIH786489:VIQ786489 VSD786489:VSM786489 WBZ786489:WCI786489 WLV786489:WME786489 WVR786489:WWA786489 J852025:S852025 JF852025:JO852025 TB852025:TK852025 ACX852025:ADG852025 AMT852025:ANC852025 AWP852025:AWY852025 BGL852025:BGU852025 BQH852025:BQQ852025 CAD852025:CAM852025 CJZ852025:CKI852025 CTV852025:CUE852025 DDR852025:DEA852025 DNN852025:DNW852025 DXJ852025:DXS852025 EHF852025:EHO852025 ERB852025:ERK852025 FAX852025:FBG852025 FKT852025:FLC852025 FUP852025:FUY852025 GEL852025:GEU852025 GOH852025:GOQ852025 GYD852025:GYM852025 HHZ852025:HII852025 HRV852025:HSE852025 IBR852025:ICA852025 ILN852025:ILW852025 IVJ852025:IVS852025 JFF852025:JFO852025 JPB852025:JPK852025 JYX852025:JZG852025 KIT852025:KJC852025 KSP852025:KSY852025 LCL852025:LCU852025 LMH852025:LMQ852025 LWD852025:LWM852025 MFZ852025:MGI852025 MPV852025:MQE852025 MZR852025:NAA852025 NJN852025:NJW852025 NTJ852025:NTS852025 ODF852025:ODO852025 ONB852025:ONK852025 OWX852025:OXG852025 PGT852025:PHC852025 PQP852025:PQY852025 QAL852025:QAU852025 QKH852025:QKQ852025 QUD852025:QUM852025 RDZ852025:REI852025 RNV852025:ROE852025 RXR852025:RYA852025 SHN852025:SHW852025 SRJ852025:SRS852025 TBF852025:TBO852025 TLB852025:TLK852025 TUX852025:TVG852025 UET852025:UFC852025 UOP852025:UOY852025 UYL852025:UYU852025 VIH852025:VIQ852025 VSD852025:VSM852025 WBZ852025:WCI852025 WLV852025:WME852025 WVR852025:WWA852025 J917561:S917561 JF917561:JO917561 TB917561:TK917561 ACX917561:ADG917561 AMT917561:ANC917561 AWP917561:AWY917561 BGL917561:BGU917561 BQH917561:BQQ917561 CAD917561:CAM917561 CJZ917561:CKI917561 CTV917561:CUE917561 DDR917561:DEA917561 DNN917561:DNW917561 DXJ917561:DXS917561 EHF917561:EHO917561 ERB917561:ERK917561 FAX917561:FBG917561 FKT917561:FLC917561 FUP917561:FUY917561 GEL917561:GEU917561 GOH917561:GOQ917561 GYD917561:GYM917561 HHZ917561:HII917561 HRV917561:HSE917561 IBR917561:ICA917561 ILN917561:ILW917561 IVJ917561:IVS917561 JFF917561:JFO917561 JPB917561:JPK917561 JYX917561:JZG917561 KIT917561:KJC917561 KSP917561:KSY917561 LCL917561:LCU917561 LMH917561:LMQ917561 LWD917561:LWM917561 MFZ917561:MGI917561 MPV917561:MQE917561 MZR917561:NAA917561 NJN917561:NJW917561 NTJ917561:NTS917561 ODF917561:ODO917561 ONB917561:ONK917561 OWX917561:OXG917561 PGT917561:PHC917561 PQP917561:PQY917561 QAL917561:QAU917561 QKH917561:QKQ917561 QUD917561:QUM917561 RDZ917561:REI917561 RNV917561:ROE917561 RXR917561:RYA917561 SHN917561:SHW917561 SRJ917561:SRS917561 TBF917561:TBO917561 TLB917561:TLK917561 TUX917561:TVG917561 UET917561:UFC917561 UOP917561:UOY917561 UYL917561:UYU917561 VIH917561:VIQ917561 VSD917561:VSM917561 WBZ917561:WCI917561 WLV917561:WME917561 WVR917561:WWA917561 J983097:S983097 JF983097:JO983097 TB983097:TK983097 ACX983097:ADG983097 AMT983097:ANC983097 AWP983097:AWY983097 BGL983097:BGU983097 BQH983097:BQQ983097 CAD983097:CAM983097 CJZ983097:CKI983097 CTV983097:CUE983097 DDR983097:DEA983097 DNN983097:DNW983097 DXJ983097:DXS983097 EHF983097:EHO983097 ERB983097:ERK983097 FAX983097:FBG983097 FKT983097:FLC983097 FUP983097:FUY983097 GEL983097:GEU983097 GOH983097:GOQ983097 GYD983097:GYM983097 HHZ983097:HII983097 HRV983097:HSE983097 IBR983097:ICA983097 ILN983097:ILW983097 IVJ983097:IVS983097 JFF983097:JFO983097 JPB983097:JPK983097 JYX983097:JZG983097 KIT983097:KJC983097 KSP983097:KSY983097 LCL983097:LCU983097 LMH983097:LMQ983097 LWD983097:LWM983097 MFZ983097:MGI983097 MPV983097:MQE983097 MZR983097:NAA983097 NJN983097:NJW983097 NTJ983097:NTS983097 ODF983097:ODO983097 ONB983097:ONK983097 OWX983097:OXG983097 PGT983097:PHC983097 PQP983097:PQY983097 QAL983097:QAU983097 QKH983097:QKQ983097 QUD983097:QUM983097 RDZ983097:REI983097 RNV983097:ROE983097 RXR983097:RYA983097 SHN983097:SHW983097 SRJ983097:SRS983097 TBF983097:TBO983097 TLB983097:TLK983097 TUX983097:TVG983097 UET983097:UFC983097 UOP983097:UOY983097 UYL983097:UYU983097 VIH983097:VIQ983097 VSD983097:VSM983097 WBZ983097:WCI983097 WLV983097:WME983097 WVR983097:WWA983097 J97:S97 JF97:JO97 TB97:TK97 ACX97:ADG97 AMT97:ANC97 AWP97:AWY97 BGL97:BGU97 BQH97:BQQ97 CAD97:CAM97 CJZ97:CKI97 CTV97:CUE97 DDR97:DEA97 DNN97:DNW97 DXJ97:DXS97 EHF97:EHO97 ERB97:ERK97 FAX97:FBG97 FKT97:FLC97 FUP97:FUY97 GEL97:GEU97 GOH97:GOQ97 GYD97:GYM97 HHZ97:HII97 HRV97:HSE97 IBR97:ICA97 ILN97:ILW97 IVJ97:IVS97 JFF97:JFO97 JPB97:JPK97 JYX97:JZG97 KIT97:KJC97 KSP97:KSY97 LCL97:LCU97 LMH97:LMQ97 LWD97:LWM97 MFZ97:MGI97 MPV97:MQE97 MZR97:NAA97 NJN97:NJW97 NTJ97:NTS97 ODF97:ODO97 ONB97:ONK97 OWX97:OXG97 PGT97:PHC97 PQP97:PQY97 QAL97:QAU97 QKH97:QKQ97 QUD97:QUM97 RDZ97:REI97 RNV97:ROE97 RXR97:RYA97 SHN97:SHW97 SRJ97:SRS97 TBF97:TBO97 TLB97:TLK97 TUX97:TVG97 UET97:UFC97 UOP97:UOY97 UYL97:UYU97 VIH97:VIQ97 VSD97:VSM97 WBZ97:WCI97 WLV97:WME97 WVR97:WWA97 J65633:S65633 JF65633:JO65633 TB65633:TK65633 ACX65633:ADG65633 AMT65633:ANC65633 AWP65633:AWY65633 BGL65633:BGU65633 BQH65633:BQQ65633 CAD65633:CAM65633 CJZ65633:CKI65633 CTV65633:CUE65633 DDR65633:DEA65633 DNN65633:DNW65633 DXJ65633:DXS65633 EHF65633:EHO65633 ERB65633:ERK65633 FAX65633:FBG65633 FKT65633:FLC65633 FUP65633:FUY65633 GEL65633:GEU65633 GOH65633:GOQ65633 GYD65633:GYM65633 HHZ65633:HII65633 HRV65633:HSE65633 IBR65633:ICA65633 ILN65633:ILW65633 IVJ65633:IVS65633 JFF65633:JFO65633 JPB65633:JPK65633 JYX65633:JZG65633 KIT65633:KJC65633 KSP65633:KSY65633 LCL65633:LCU65633 LMH65633:LMQ65633 LWD65633:LWM65633 MFZ65633:MGI65633 MPV65633:MQE65633 MZR65633:NAA65633 NJN65633:NJW65633 NTJ65633:NTS65633 ODF65633:ODO65633 ONB65633:ONK65633 OWX65633:OXG65633 PGT65633:PHC65633 PQP65633:PQY65633 QAL65633:QAU65633 QKH65633:QKQ65633 QUD65633:QUM65633 RDZ65633:REI65633 RNV65633:ROE65633 RXR65633:RYA65633 SHN65633:SHW65633 SRJ65633:SRS65633 TBF65633:TBO65633 TLB65633:TLK65633 TUX65633:TVG65633 UET65633:UFC65633 UOP65633:UOY65633 UYL65633:UYU65633 VIH65633:VIQ65633 VSD65633:VSM65633 WBZ65633:WCI65633 WLV65633:WME65633 WVR65633:WWA65633 J131169:S131169 JF131169:JO131169 TB131169:TK131169 ACX131169:ADG131169 AMT131169:ANC131169 AWP131169:AWY131169 BGL131169:BGU131169 BQH131169:BQQ131169 CAD131169:CAM131169 CJZ131169:CKI131169 CTV131169:CUE131169 DDR131169:DEA131169 DNN131169:DNW131169 DXJ131169:DXS131169 EHF131169:EHO131169 ERB131169:ERK131169 FAX131169:FBG131169 FKT131169:FLC131169 FUP131169:FUY131169 GEL131169:GEU131169 GOH131169:GOQ131169 GYD131169:GYM131169 HHZ131169:HII131169 HRV131169:HSE131169 IBR131169:ICA131169 ILN131169:ILW131169 IVJ131169:IVS131169 JFF131169:JFO131169 JPB131169:JPK131169 JYX131169:JZG131169 KIT131169:KJC131169 KSP131169:KSY131169 LCL131169:LCU131169 LMH131169:LMQ131169 LWD131169:LWM131169 MFZ131169:MGI131169 MPV131169:MQE131169 MZR131169:NAA131169 NJN131169:NJW131169 NTJ131169:NTS131169 ODF131169:ODO131169 ONB131169:ONK131169 OWX131169:OXG131169 PGT131169:PHC131169 PQP131169:PQY131169 QAL131169:QAU131169 QKH131169:QKQ131169 QUD131169:QUM131169 RDZ131169:REI131169 RNV131169:ROE131169 RXR131169:RYA131169 SHN131169:SHW131169 SRJ131169:SRS131169 TBF131169:TBO131169 TLB131169:TLK131169 TUX131169:TVG131169 UET131169:UFC131169 UOP131169:UOY131169 UYL131169:UYU131169 VIH131169:VIQ131169 VSD131169:VSM131169 WBZ131169:WCI131169 WLV131169:WME131169 WVR131169:WWA131169 J196705:S196705 JF196705:JO196705 TB196705:TK196705 ACX196705:ADG196705 AMT196705:ANC196705 AWP196705:AWY196705 BGL196705:BGU196705 BQH196705:BQQ196705 CAD196705:CAM196705 CJZ196705:CKI196705 CTV196705:CUE196705 DDR196705:DEA196705 DNN196705:DNW196705 DXJ196705:DXS196705 EHF196705:EHO196705 ERB196705:ERK196705 FAX196705:FBG196705 FKT196705:FLC196705 FUP196705:FUY196705 GEL196705:GEU196705 GOH196705:GOQ196705 GYD196705:GYM196705 HHZ196705:HII196705 HRV196705:HSE196705 IBR196705:ICA196705 ILN196705:ILW196705 IVJ196705:IVS196705 JFF196705:JFO196705 JPB196705:JPK196705 JYX196705:JZG196705 KIT196705:KJC196705 KSP196705:KSY196705 LCL196705:LCU196705 LMH196705:LMQ196705 LWD196705:LWM196705 MFZ196705:MGI196705 MPV196705:MQE196705 MZR196705:NAA196705 NJN196705:NJW196705 NTJ196705:NTS196705 ODF196705:ODO196705 ONB196705:ONK196705 OWX196705:OXG196705 PGT196705:PHC196705 PQP196705:PQY196705 QAL196705:QAU196705 QKH196705:QKQ196705 QUD196705:QUM196705 RDZ196705:REI196705 RNV196705:ROE196705 RXR196705:RYA196705 SHN196705:SHW196705 SRJ196705:SRS196705 TBF196705:TBO196705 TLB196705:TLK196705 TUX196705:TVG196705 UET196705:UFC196705 UOP196705:UOY196705 UYL196705:UYU196705 VIH196705:VIQ196705 VSD196705:VSM196705 WBZ196705:WCI196705 WLV196705:WME196705 WVR196705:WWA196705 J262241:S262241 JF262241:JO262241 TB262241:TK262241 ACX262241:ADG262241 AMT262241:ANC262241 AWP262241:AWY262241 BGL262241:BGU262241 BQH262241:BQQ262241 CAD262241:CAM262241 CJZ262241:CKI262241 CTV262241:CUE262241 DDR262241:DEA262241 DNN262241:DNW262241 DXJ262241:DXS262241 EHF262241:EHO262241 ERB262241:ERK262241 FAX262241:FBG262241 FKT262241:FLC262241 FUP262241:FUY262241 GEL262241:GEU262241 GOH262241:GOQ262241 GYD262241:GYM262241 HHZ262241:HII262241 HRV262241:HSE262241 IBR262241:ICA262241 ILN262241:ILW262241 IVJ262241:IVS262241 JFF262241:JFO262241 JPB262241:JPK262241 JYX262241:JZG262241 KIT262241:KJC262241 KSP262241:KSY262241 LCL262241:LCU262241 LMH262241:LMQ262241 LWD262241:LWM262241 MFZ262241:MGI262241 MPV262241:MQE262241 MZR262241:NAA262241 NJN262241:NJW262241 NTJ262241:NTS262241 ODF262241:ODO262241 ONB262241:ONK262241 OWX262241:OXG262241 PGT262241:PHC262241 PQP262241:PQY262241 QAL262241:QAU262241 QKH262241:QKQ262241 QUD262241:QUM262241 RDZ262241:REI262241 RNV262241:ROE262241 RXR262241:RYA262241 SHN262241:SHW262241 SRJ262241:SRS262241 TBF262241:TBO262241 TLB262241:TLK262241 TUX262241:TVG262241 UET262241:UFC262241 UOP262241:UOY262241 UYL262241:UYU262241 VIH262241:VIQ262241 VSD262241:VSM262241 WBZ262241:WCI262241 WLV262241:WME262241 WVR262241:WWA262241 J327777:S327777 JF327777:JO327777 TB327777:TK327777 ACX327777:ADG327777 AMT327777:ANC327777 AWP327777:AWY327777 BGL327777:BGU327777 BQH327777:BQQ327777 CAD327777:CAM327777 CJZ327777:CKI327777 CTV327777:CUE327777 DDR327777:DEA327777 DNN327777:DNW327777 DXJ327777:DXS327777 EHF327777:EHO327777 ERB327777:ERK327777 FAX327777:FBG327777 FKT327777:FLC327777 FUP327777:FUY327777 GEL327777:GEU327777 GOH327777:GOQ327777 GYD327777:GYM327777 HHZ327777:HII327777 HRV327777:HSE327777 IBR327777:ICA327777 ILN327777:ILW327777 IVJ327777:IVS327777 JFF327777:JFO327777 JPB327777:JPK327777 JYX327777:JZG327777 KIT327777:KJC327777 KSP327777:KSY327777 LCL327777:LCU327777 LMH327777:LMQ327777 LWD327777:LWM327777 MFZ327777:MGI327777 MPV327777:MQE327777 MZR327777:NAA327777 NJN327777:NJW327777 NTJ327777:NTS327777 ODF327777:ODO327777 ONB327777:ONK327777 OWX327777:OXG327777 PGT327777:PHC327777 PQP327777:PQY327777 QAL327777:QAU327777 QKH327777:QKQ327777 QUD327777:QUM327777 RDZ327777:REI327777 RNV327777:ROE327777 RXR327777:RYA327777 SHN327777:SHW327777 SRJ327777:SRS327777 TBF327777:TBO327777 TLB327777:TLK327777 TUX327777:TVG327777 UET327777:UFC327777 UOP327777:UOY327777 UYL327777:UYU327777 VIH327777:VIQ327777 VSD327777:VSM327777 WBZ327777:WCI327777 WLV327777:WME327777 WVR327777:WWA327777 J393313:S393313 JF393313:JO393313 TB393313:TK393313 ACX393313:ADG393313 AMT393313:ANC393313 AWP393313:AWY393313 BGL393313:BGU393313 BQH393313:BQQ393313 CAD393313:CAM393313 CJZ393313:CKI393313 CTV393313:CUE393313 DDR393313:DEA393313 DNN393313:DNW393313 DXJ393313:DXS393313 EHF393313:EHO393313 ERB393313:ERK393313 FAX393313:FBG393313 FKT393313:FLC393313 FUP393313:FUY393313 GEL393313:GEU393313 GOH393313:GOQ393313 GYD393313:GYM393313 HHZ393313:HII393313 HRV393313:HSE393313 IBR393313:ICA393313 ILN393313:ILW393313 IVJ393313:IVS393313 JFF393313:JFO393313 JPB393313:JPK393313 JYX393313:JZG393313 KIT393313:KJC393313 KSP393313:KSY393313 LCL393313:LCU393313 LMH393313:LMQ393313 LWD393313:LWM393313 MFZ393313:MGI393313 MPV393313:MQE393313 MZR393313:NAA393313 NJN393313:NJW393313 NTJ393313:NTS393313 ODF393313:ODO393313 ONB393313:ONK393313 OWX393313:OXG393313 PGT393313:PHC393313 PQP393313:PQY393313 QAL393313:QAU393313 QKH393313:QKQ393313 QUD393313:QUM393313 RDZ393313:REI393313 RNV393313:ROE393313 RXR393313:RYA393313 SHN393313:SHW393313 SRJ393313:SRS393313 TBF393313:TBO393313 TLB393313:TLK393313 TUX393313:TVG393313 UET393313:UFC393313 UOP393313:UOY393313 UYL393313:UYU393313 VIH393313:VIQ393313 VSD393313:VSM393313 WBZ393313:WCI393313 WLV393313:WME393313 WVR393313:WWA393313 J458849:S458849 JF458849:JO458849 TB458849:TK458849 ACX458849:ADG458849 AMT458849:ANC458849 AWP458849:AWY458849 BGL458849:BGU458849 BQH458849:BQQ458849 CAD458849:CAM458849 CJZ458849:CKI458849 CTV458849:CUE458849 DDR458849:DEA458849 DNN458849:DNW458849 DXJ458849:DXS458849 EHF458849:EHO458849 ERB458849:ERK458849 FAX458849:FBG458849 FKT458849:FLC458849 FUP458849:FUY458849 GEL458849:GEU458849 GOH458849:GOQ458849 GYD458849:GYM458849 HHZ458849:HII458849 HRV458849:HSE458849 IBR458849:ICA458849 ILN458849:ILW458849 IVJ458849:IVS458849 JFF458849:JFO458849 JPB458849:JPK458849 JYX458849:JZG458849 KIT458849:KJC458849 KSP458849:KSY458849 LCL458849:LCU458849 LMH458849:LMQ458849 LWD458849:LWM458849 MFZ458849:MGI458849 MPV458849:MQE458849 MZR458849:NAA458849 NJN458849:NJW458849 NTJ458849:NTS458849 ODF458849:ODO458849 ONB458849:ONK458849 OWX458849:OXG458849 PGT458849:PHC458849 PQP458849:PQY458849 QAL458849:QAU458849 QKH458849:QKQ458849 QUD458849:QUM458849 RDZ458849:REI458849 RNV458849:ROE458849 RXR458849:RYA458849 SHN458849:SHW458849 SRJ458849:SRS458849 TBF458849:TBO458849 TLB458849:TLK458849 TUX458849:TVG458849 UET458849:UFC458849 UOP458849:UOY458849 UYL458849:UYU458849 VIH458849:VIQ458849 VSD458849:VSM458849 WBZ458849:WCI458849 WLV458849:WME458849 WVR458849:WWA458849 J524385:S524385 JF524385:JO524385 TB524385:TK524385 ACX524385:ADG524385 AMT524385:ANC524385 AWP524385:AWY524385 BGL524385:BGU524385 BQH524385:BQQ524385 CAD524385:CAM524385 CJZ524385:CKI524385 CTV524385:CUE524385 DDR524385:DEA524385 DNN524385:DNW524385 DXJ524385:DXS524385 EHF524385:EHO524385 ERB524385:ERK524385 FAX524385:FBG524385 FKT524385:FLC524385 FUP524385:FUY524385 GEL524385:GEU524385 GOH524385:GOQ524385 GYD524385:GYM524385 HHZ524385:HII524385 HRV524385:HSE524385 IBR524385:ICA524385 ILN524385:ILW524385 IVJ524385:IVS524385 JFF524385:JFO524385 JPB524385:JPK524385 JYX524385:JZG524385 KIT524385:KJC524385 KSP524385:KSY524385 LCL524385:LCU524385 LMH524385:LMQ524385 LWD524385:LWM524385 MFZ524385:MGI524385 MPV524385:MQE524385 MZR524385:NAA524385 NJN524385:NJW524385 NTJ524385:NTS524385 ODF524385:ODO524385 ONB524385:ONK524385 OWX524385:OXG524385 PGT524385:PHC524385 PQP524385:PQY524385 QAL524385:QAU524385 QKH524385:QKQ524385 QUD524385:QUM524385 RDZ524385:REI524385 RNV524385:ROE524385 RXR524385:RYA524385 SHN524385:SHW524385 SRJ524385:SRS524385 TBF524385:TBO524385 TLB524385:TLK524385 TUX524385:TVG524385 UET524385:UFC524385 UOP524385:UOY524385 UYL524385:UYU524385 VIH524385:VIQ524385 VSD524385:VSM524385 WBZ524385:WCI524385 WLV524385:WME524385 WVR524385:WWA524385 J589921:S589921 JF589921:JO589921 TB589921:TK589921 ACX589921:ADG589921 AMT589921:ANC589921 AWP589921:AWY589921 BGL589921:BGU589921 BQH589921:BQQ589921 CAD589921:CAM589921 CJZ589921:CKI589921 CTV589921:CUE589921 DDR589921:DEA589921 DNN589921:DNW589921 DXJ589921:DXS589921 EHF589921:EHO589921 ERB589921:ERK589921 FAX589921:FBG589921 FKT589921:FLC589921 FUP589921:FUY589921 GEL589921:GEU589921 GOH589921:GOQ589921 GYD589921:GYM589921 HHZ589921:HII589921 HRV589921:HSE589921 IBR589921:ICA589921 ILN589921:ILW589921 IVJ589921:IVS589921 JFF589921:JFO589921 JPB589921:JPK589921 JYX589921:JZG589921 KIT589921:KJC589921 KSP589921:KSY589921 LCL589921:LCU589921 LMH589921:LMQ589921 LWD589921:LWM589921 MFZ589921:MGI589921 MPV589921:MQE589921 MZR589921:NAA589921 NJN589921:NJW589921 NTJ589921:NTS589921 ODF589921:ODO589921 ONB589921:ONK589921 OWX589921:OXG589921 PGT589921:PHC589921 PQP589921:PQY589921 QAL589921:QAU589921 QKH589921:QKQ589921 QUD589921:QUM589921 RDZ589921:REI589921 RNV589921:ROE589921 RXR589921:RYA589921 SHN589921:SHW589921 SRJ589921:SRS589921 TBF589921:TBO589921 TLB589921:TLK589921 TUX589921:TVG589921 UET589921:UFC589921 UOP589921:UOY589921 UYL589921:UYU589921 VIH589921:VIQ589921 VSD589921:VSM589921 WBZ589921:WCI589921 WLV589921:WME589921 WVR589921:WWA589921 J655457:S655457 JF655457:JO655457 TB655457:TK655457 ACX655457:ADG655457 AMT655457:ANC655457 AWP655457:AWY655457 BGL655457:BGU655457 BQH655457:BQQ655457 CAD655457:CAM655457 CJZ655457:CKI655457 CTV655457:CUE655457 DDR655457:DEA655457 DNN655457:DNW655457 DXJ655457:DXS655457 EHF655457:EHO655457 ERB655457:ERK655457 FAX655457:FBG655457 FKT655457:FLC655457 FUP655457:FUY655457 GEL655457:GEU655457 GOH655457:GOQ655457 GYD655457:GYM655457 HHZ655457:HII655457 HRV655457:HSE655457 IBR655457:ICA655457 ILN655457:ILW655457 IVJ655457:IVS655457 JFF655457:JFO655457 JPB655457:JPK655457 JYX655457:JZG655457 KIT655457:KJC655457 KSP655457:KSY655457 LCL655457:LCU655457 LMH655457:LMQ655457 LWD655457:LWM655457 MFZ655457:MGI655457 MPV655457:MQE655457 MZR655457:NAA655457 NJN655457:NJW655457 NTJ655457:NTS655457 ODF655457:ODO655457 ONB655457:ONK655457 OWX655457:OXG655457 PGT655457:PHC655457 PQP655457:PQY655457 QAL655457:QAU655457 QKH655457:QKQ655457 QUD655457:QUM655457 RDZ655457:REI655457 RNV655457:ROE655457 RXR655457:RYA655457 SHN655457:SHW655457 SRJ655457:SRS655457 TBF655457:TBO655457 TLB655457:TLK655457 TUX655457:TVG655457 UET655457:UFC655457 UOP655457:UOY655457 UYL655457:UYU655457 VIH655457:VIQ655457 VSD655457:VSM655457 WBZ655457:WCI655457 WLV655457:WME655457 WVR655457:WWA655457 J720993:S720993 JF720993:JO720993 TB720993:TK720993 ACX720993:ADG720993 AMT720993:ANC720993 AWP720993:AWY720993 BGL720993:BGU720993 BQH720993:BQQ720993 CAD720993:CAM720993 CJZ720993:CKI720993 CTV720993:CUE720993 DDR720993:DEA720993 DNN720993:DNW720993 DXJ720993:DXS720993 EHF720993:EHO720993 ERB720993:ERK720993 FAX720993:FBG720993 FKT720993:FLC720993 FUP720993:FUY720993 GEL720993:GEU720993 GOH720993:GOQ720993 GYD720993:GYM720993 HHZ720993:HII720993 HRV720993:HSE720993 IBR720993:ICA720993 ILN720993:ILW720993 IVJ720993:IVS720993 JFF720993:JFO720993 JPB720993:JPK720993 JYX720993:JZG720993 KIT720993:KJC720993 KSP720993:KSY720993 LCL720993:LCU720993 LMH720993:LMQ720993 LWD720993:LWM720993 MFZ720993:MGI720993 MPV720993:MQE720993 MZR720993:NAA720993 NJN720993:NJW720993 NTJ720993:NTS720993 ODF720993:ODO720993 ONB720993:ONK720993 OWX720993:OXG720993 PGT720993:PHC720993 PQP720993:PQY720993 QAL720993:QAU720993 QKH720993:QKQ720993 QUD720993:QUM720993 RDZ720993:REI720993 RNV720993:ROE720993 RXR720993:RYA720993 SHN720993:SHW720993 SRJ720993:SRS720993 TBF720993:TBO720993 TLB720993:TLK720993 TUX720993:TVG720993 UET720993:UFC720993 UOP720993:UOY720993 UYL720993:UYU720993 VIH720993:VIQ720993 VSD720993:VSM720993 WBZ720993:WCI720993 WLV720993:WME720993 WVR720993:WWA720993 J786529:S786529 JF786529:JO786529 TB786529:TK786529 ACX786529:ADG786529 AMT786529:ANC786529 AWP786529:AWY786529 BGL786529:BGU786529 BQH786529:BQQ786529 CAD786529:CAM786529 CJZ786529:CKI786529 CTV786529:CUE786529 DDR786529:DEA786529 DNN786529:DNW786529 DXJ786529:DXS786529 EHF786529:EHO786529 ERB786529:ERK786529 FAX786529:FBG786529 FKT786529:FLC786529 FUP786529:FUY786529 GEL786529:GEU786529 GOH786529:GOQ786529 GYD786529:GYM786529 HHZ786529:HII786529 HRV786529:HSE786529 IBR786529:ICA786529 ILN786529:ILW786529 IVJ786529:IVS786529 JFF786529:JFO786529 JPB786529:JPK786529 JYX786529:JZG786529 KIT786529:KJC786529 KSP786529:KSY786529 LCL786529:LCU786529 LMH786529:LMQ786529 LWD786529:LWM786529 MFZ786529:MGI786529 MPV786529:MQE786529 MZR786529:NAA786529 NJN786529:NJW786529 NTJ786529:NTS786529 ODF786529:ODO786529 ONB786529:ONK786529 OWX786529:OXG786529 PGT786529:PHC786529 PQP786529:PQY786529 QAL786529:QAU786529 QKH786529:QKQ786529 QUD786529:QUM786529 RDZ786529:REI786529 RNV786529:ROE786529 RXR786529:RYA786529 SHN786529:SHW786529 SRJ786529:SRS786529 TBF786529:TBO786529 TLB786529:TLK786529 TUX786529:TVG786529 UET786529:UFC786529 UOP786529:UOY786529 UYL786529:UYU786529 VIH786529:VIQ786529 VSD786529:VSM786529 WBZ786529:WCI786529 WLV786529:WME786529 WVR786529:WWA786529 J852065:S852065 JF852065:JO852065 TB852065:TK852065 ACX852065:ADG852065 AMT852065:ANC852065 AWP852065:AWY852065 BGL852065:BGU852065 BQH852065:BQQ852065 CAD852065:CAM852065 CJZ852065:CKI852065 CTV852065:CUE852065 DDR852065:DEA852065 DNN852065:DNW852065 DXJ852065:DXS852065 EHF852065:EHO852065 ERB852065:ERK852065 FAX852065:FBG852065 FKT852065:FLC852065 FUP852065:FUY852065 GEL852065:GEU852065 GOH852065:GOQ852065 GYD852065:GYM852065 HHZ852065:HII852065 HRV852065:HSE852065 IBR852065:ICA852065 ILN852065:ILW852065 IVJ852065:IVS852065 JFF852065:JFO852065 JPB852065:JPK852065 JYX852065:JZG852065 KIT852065:KJC852065 KSP852065:KSY852065 LCL852065:LCU852065 LMH852065:LMQ852065 LWD852065:LWM852065 MFZ852065:MGI852065 MPV852065:MQE852065 MZR852065:NAA852065 NJN852065:NJW852065 NTJ852065:NTS852065 ODF852065:ODO852065 ONB852065:ONK852065 OWX852065:OXG852065 PGT852065:PHC852065 PQP852065:PQY852065 QAL852065:QAU852065 QKH852065:QKQ852065 QUD852065:QUM852065 RDZ852065:REI852065 RNV852065:ROE852065 RXR852065:RYA852065 SHN852065:SHW852065 SRJ852065:SRS852065 TBF852065:TBO852065 TLB852065:TLK852065 TUX852065:TVG852065 UET852065:UFC852065 UOP852065:UOY852065 UYL852065:UYU852065 VIH852065:VIQ852065 VSD852065:VSM852065 WBZ852065:WCI852065 WLV852065:WME852065 WVR852065:WWA852065 J917601:S917601 JF917601:JO917601 TB917601:TK917601 ACX917601:ADG917601 AMT917601:ANC917601 AWP917601:AWY917601 BGL917601:BGU917601 BQH917601:BQQ917601 CAD917601:CAM917601 CJZ917601:CKI917601 CTV917601:CUE917601 DDR917601:DEA917601 DNN917601:DNW917601 DXJ917601:DXS917601 EHF917601:EHO917601 ERB917601:ERK917601 FAX917601:FBG917601 FKT917601:FLC917601 FUP917601:FUY917601 GEL917601:GEU917601 GOH917601:GOQ917601 GYD917601:GYM917601 HHZ917601:HII917601 HRV917601:HSE917601 IBR917601:ICA917601 ILN917601:ILW917601 IVJ917601:IVS917601 JFF917601:JFO917601 JPB917601:JPK917601 JYX917601:JZG917601 KIT917601:KJC917601 KSP917601:KSY917601 LCL917601:LCU917601 LMH917601:LMQ917601 LWD917601:LWM917601 MFZ917601:MGI917601 MPV917601:MQE917601 MZR917601:NAA917601 NJN917601:NJW917601 NTJ917601:NTS917601 ODF917601:ODO917601 ONB917601:ONK917601 OWX917601:OXG917601 PGT917601:PHC917601 PQP917601:PQY917601 QAL917601:QAU917601 QKH917601:QKQ917601 QUD917601:QUM917601 RDZ917601:REI917601 RNV917601:ROE917601 RXR917601:RYA917601 SHN917601:SHW917601 SRJ917601:SRS917601 TBF917601:TBO917601 TLB917601:TLK917601 TUX917601:TVG917601 UET917601:UFC917601 UOP917601:UOY917601 UYL917601:UYU917601 VIH917601:VIQ917601 VSD917601:VSM917601 WBZ917601:WCI917601 WLV917601:WME917601 WVR917601:WWA917601 J983137:S983137 JF983137:JO983137 TB983137:TK983137 ACX983137:ADG983137 AMT983137:ANC983137 AWP983137:AWY983137 BGL983137:BGU983137 BQH983137:BQQ983137 CAD983137:CAM983137 CJZ983137:CKI983137 CTV983137:CUE983137 DDR983137:DEA983137 DNN983137:DNW983137 DXJ983137:DXS983137 EHF983137:EHO983137 ERB983137:ERK983137 FAX983137:FBG983137 FKT983137:FLC983137 FUP983137:FUY983137 GEL983137:GEU983137 GOH983137:GOQ983137 GYD983137:GYM983137 HHZ983137:HII983137 HRV983137:HSE983137 IBR983137:ICA983137 ILN983137:ILW983137 IVJ983137:IVS983137 JFF983137:JFO983137 JPB983137:JPK983137 JYX983137:JZG983137 KIT983137:KJC983137 KSP983137:KSY983137 LCL983137:LCU983137 LMH983137:LMQ983137 LWD983137:LWM983137 MFZ983137:MGI983137 MPV983137:MQE983137 MZR983137:NAA983137 NJN983137:NJW983137 NTJ983137:NTS983137 ODF983137:ODO983137 ONB983137:ONK983137 OWX983137:OXG983137 PGT983137:PHC983137 PQP983137:PQY983137 QAL983137:QAU983137 QKH983137:QKQ983137 QUD983137:QUM983137 RDZ983137:REI983137 RNV983137:ROE983137 RXR983137:RYA983137 SHN983137:SHW983137 SRJ983137:SRS983137 TBF983137:TBO983137 TLB983137:TLK983137 TUX983137:TVG983137 UET983137:UFC983137 UOP983137:UOY983137 UYL983137:UYU983137 VIH983137:VIQ983137 VSD983137:VSM983137 WBZ983137:WCI983137 WLV983137:WME983137 WVR983137:WWA983137" xr:uid="{00000000-0002-0000-0200-000000000000}">
      <formula1>BDI.TipoObra</formula1>
      <formula2>0</formula2>
    </dataValidation>
    <dataValidation type="decimal" allowBlank="1" showInputMessage="1" showErrorMessage="1" errorTitle="Valor não permitido" error="Digite um percentual entre 0% e 100%." promptTitle="Valores admissíveis:" prompt="Insira valores entre 0 e 100%." sqref="R10:S10 JN10:JO10 TJ10:TK10 ADF10:ADG10 ANB10:ANC10 AWX10:AWY10 BGT10:BGU10 BQP10:BQQ10 CAL10:CAM10 CKH10:CKI10 CUD10:CUE10 DDZ10:DEA10 DNV10:DNW10 DXR10:DXS10 EHN10:EHO10 ERJ10:ERK10 FBF10:FBG10 FLB10:FLC10 FUX10:FUY10 GET10:GEU10 GOP10:GOQ10 GYL10:GYM10 HIH10:HII10 HSD10:HSE10 IBZ10:ICA10 ILV10:ILW10 IVR10:IVS10 JFN10:JFO10 JPJ10:JPK10 JZF10:JZG10 KJB10:KJC10 KSX10:KSY10 LCT10:LCU10 LMP10:LMQ10 LWL10:LWM10 MGH10:MGI10 MQD10:MQE10 MZZ10:NAA10 NJV10:NJW10 NTR10:NTS10 ODN10:ODO10 ONJ10:ONK10 OXF10:OXG10 PHB10:PHC10 PQX10:PQY10 QAT10:QAU10 QKP10:QKQ10 QUL10:QUM10 REH10:REI10 ROD10:ROE10 RXZ10:RYA10 SHV10:SHW10 SRR10:SRS10 TBN10:TBO10 TLJ10:TLK10 TVF10:TVG10 UFB10:UFC10 UOX10:UOY10 UYT10:UYU10 VIP10:VIQ10 VSL10:VSM10 WCH10:WCI10 WMD10:WME10 WVZ10:WWA10 R65546:S65546 JN65546:JO65546 TJ65546:TK65546 ADF65546:ADG65546 ANB65546:ANC65546 AWX65546:AWY65546 BGT65546:BGU65546 BQP65546:BQQ65546 CAL65546:CAM65546 CKH65546:CKI65546 CUD65546:CUE65546 DDZ65546:DEA65546 DNV65546:DNW65546 DXR65546:DXS65546 EHN65546:EHO65546 ERJ65546:ERK65546 FBF65546:FBG65546 FLB65546:FLC65546 FUX65546:FUY65546 GET65546:GEU65546 GOP65546:GOQ65546 GYL65546:GYM65546 HIH65546:HII65546 HSD65546:HSE65546 IBZ65546:ICA65546 ILV65546:ILW65546 IVR65546:IVS65546 JFN65546:JFO65546 JPJ65546:JPK65546 JZF65546:JZG65546 KJB65546:KJC65546 KSX65546:KSY65546 LCT65546:LCU65546 LMP65546:LMQ65546 LWL65546:LWM65546 MGH65546:MGI65546 MQD65546:MQE65546 MZZ65546:NAA65546 NJV65546:NJW65546 NTR65546:NTS65546 ODN65546:ODO65546 ONJ65546:ONK65546 OXF65546:OXG65546 PHB65546:PHC65546 PQX65546:PQY65546 QAT65546:QAU65546 QKP65546:QKQ65546 QUL65546:QUM65546 REH65546:REI65546 ROD65546:ROE65546 RXZ65546:RYA65546 SHV65546:SHW65546 SRR65546:SRS65546 TBN65546:TBO65546 TLJ65546:TLK65546 TVF65546:TVG65546 UFB65546:UFC65546 UOX65546:UOY65546 UYT65546:UYU65546 VIP65546:VIQ65546 VSL65546:VSM65546 WCH65546:WCI65546 WMD65546:WME65546 WVZ65546:WWA65546 R131082:S131082 JN131082:JO131082 TJ131082:TK131082 ADF131082:ADG131082 ANB131082:ANC131082 AWX131082:AWY131082 BGT131082:BGU131082 BQP131082:BQQ131082 CAL131082:CAM131082 CKH131082:CKI131082 CUD131082:CUE131082 DDZ131082:DEA131082 DNV131082:DNW131082 DXR131082:DXS131082 EHN131082:EHO131082 ERJ131082:ERK131082 FBF131082:FBG131082 FLB131082:FLC131082 FUX131082:FUY131082 GET131082:GEU131082 GOP131082:GOQ131082 GYL131082:GYM131082 HIH131082:HII131082 HSD131082:HSE131082 IBZ131082:ICA131082 ILV131082:ILW131082 IVR131082:IVS131082 JFN131082:JFO131082 JPJ131082:JPK131082 JZF131082:JZG131082 KJB131082:KJC131082 KSX131082:KSY131082 LCT131082:LCU131082 LMP131082:LMQ131082 LWL131082:LWM131082 MGH131082:MGI131082 MQD131082:MQE131082 MZZ131082:NAA131082 NJV131082:NJW131082 NTR131082:NTS131082 ODN131082:ODO131082 ONJ131082:ONK131082 OXF131082:OXG131082 PHB131082:PHC131082 PQX131082:PQY131082 QAT131082:QAU131082 QKP131082:QKQ131082 QUL131082:QUM131082 REH131082:REI131082 ROD131082:ROE131082 RXZ131082:RYA131082 SHV131082:SHW131082 SRR131082:SRS131082 TBN131082:TBO131082 TLJ131082:TLK131082 TVF131082:TVG131082 UFB131082:UFC131082 UOX131082:UOY131082 UYT131082:UYU131082 VIP131082:VIQ131082 VSL131082:VSM131082 WCH131082:WCI131082 WMD131082:WME131082 WVZ131082:WWA131082 R196618:S196618 JN196618:JO196618 TJ196618:TK196618 ADF196618:ADG196618 ANB196618:ANC196618 AWX196618:AWY196618 BGT196618:BGU196618 BQP196618:BQQ196618 CAL196618:CAM196618 CKH196618:CKI196618 CUD196618:CUE196618 DDZ196618:DEA196618 DNV196618:DNW196618 DXR196618:DXS196618 EHN196618:EHO196618 ERJ196618:ERK196618 FBF196618:FBG196618 FLB196618:FLC196618 FUX196618:FUY196618 GET196618:GEU196618 GOP196618:GOQ196618 GYL196618:GYM196618 HIH196618:HII196618 HSD196618:HSE196618 IBZ196618:ICA196618 ILV196618:ILW196618 IVR196618:IVS196618 JFN196618:JFO196618 JPJ196618:JPK196618 JZF196618:JZG196618 KJB196618:KJC196618 KSX196618:KSY196618 LCT196618:LCU196618 LMP196618:LMQ196618 LWL196618:LWM196618 MGH196618:MGI196618 MQD196618:MQE196618 MZZ196618:NAA196618 NJV196618:NJW196618 NTR196618:NTS196618 ODN196618:ODO196618 ONJ196618:ONK196618 OXF196618:OXG196618 PHB196618:PHC196618 PQX196618:PQY196618 QAT196618:QAU196618 QKP196618:QKQ196618 QUL196618:QUM196618 REH196618:REI196618 ROD196618:ROE196618 RXZ196618:RYA196618 SHV196618:SHW196618 SRR196618:SRS196618 TBN196618:TBO196618 TLJ196618:TLK196618 TVF196618:TVG196618 UFB196618:UFC196618 UOX196618:UOY196618 UYT196618:UYU196618 VIP196618:VIQ196618 VSL196618:VSM196618 WCH196618:WCI196618 WMD196618:WME196618 WVZ196618:WWA196618 R262154:S262154 JN262154:JO262154 TJ262154:TK262154 ADF262154:ADG262154 ANB262154:ANC262154 AWX262154:AWY262154 BGT262154:BGU262154 BQP262154:BQQ262154 CAL262154:CAM262154 CKH262154:CKI262154 CUD262154:CUE262154 DDZ262154:DEA262154 DNV262154:DNW262154 DXR262154:DXS262154 EHN262154:EHO262154 ERJ262154:ERK262154 FBF262154:FBG262154 FLB262154:FLC262154 FUX262154:FUY262154 GET262154:GEU262154 GOP262154:GOQ262154 GYL262154:GYM262154 HIH262154:HII262154 HSD262154:HSE262154 IBZ262154:ICA262154 ILV262154:ILW262154 IVR262154:IVS262154 JFN262154:JFO262154 JPJ262154:JPK262154 JZF262154:JZG262154 KJB262154:KJC262154 KSX262154:KSY262154 LCT262154:LCU262154 LMP262154:LMQ262154 LWL262154:LWM262154 MGH262154:MGI262154 MQD262154:MQE262154 MZZ262154:NAA262154 NJV262154:NJW262154 NTR262154:NTS262154 ODN262154:ODO262154 ONJ262154:ONK262154 OXF262154:OXG262154 PHB262154:PHC262154 PQX262154:PQY262154 QAT262154:QAU262154 QKP262154:QKQ262154 QUL262154:QUM262154 REH262154:REI262154 ROD262154:ROE262154 RXZ262154:RYA262154 SHV262154:SHW262154 SRR262154:SRS262154 TBN262154:TBO262154 TLJ262154:TLK262154 TVF262154:TVG262154 UFB262154:UFC262154 UOX262154:UOY262154 UYT262154:UYU262154 VIP262154:VIQ262154 VSL262154:VSM262154 WCH262154:WCI262154 WMD262154:WME262154 WVZ262154:WWA262154 R327690:S327690 JN327690:JO327690 TJ327690:TK327690 ADF327690:ADG327690 ANB327690:ANC327690 AWX327690:AWY327690 BGT327690:BGU327690 BQP327690:BQQ327690 CAL327690:CAM327690 CKH327690:CKI327690 CUD327690:CUE327690 DDZ327690:DEA327690 DNV327690:DNW327690 DXR327690:DXS327690 EHN327690:EHO327690 ERJ327690:ERK327690 FBF327690:FBG327690 FLB327690:FLC327690 FUX327690:FUY327690 GET327690:GEU327690 GOP327690:GOQ327690 GYL327690:GYM327690 HIH327690:HII327690 HSD327690:HSE327690 IBZ327690:ICA327690 ILV327690:ILW327690 IVR327690:IVS327690 JFN327690:JFO327690 JPJ327690:JPK327690 JZF327690:JZG327690 KJB327690:KJC327690 KSX327690:KSY327690 LCT327690:LCU327690 LMP327690:LMQ327690 LWL327690:LWM327690 MGH327690:MGI327690 MQD327690:MQE327690 MZZ327690:NAA327690 NJV327690:NJW327690 NTR327690:NTS327690 ODN327690:ODO327690 ONJ327690:ONK327690 OXF327690:OXG327690 PHB327690:PHC327690 PQX327690:PQY327690 QAT327690:QAU327690 QKP327690:QKQ327690 QUL327690:QUM327690 REH327690:REI327690 ROD327690:ROE327690 RXZ327690:RYA327690 SHV327690:SHW327690 SRR327690:SRS327690 TBN327690:TBO327690 TLJ327690:TLK327690 TVF327690:TVG327690 UFB327690:UFC327690 UOX327690:UOY327690 UYT327690:UYU327690 VIP327690:VIQ327690 VSL327690:VSM327690 WCH327690:WCI327690 WMD327690:WME327690 WVZ327690:WWA327690 R393226:S393226 JN393226:JO393226 TJ393226:TK393226 ADF393226:ADG393226 ANB393226:ANC393226 AWX393226:AWY393226 BGT393226:BGU393226 BQP393226:BQQ393226 CAL393226:CAM393226 CKH393226:CKI393226 CUD393226:CUE393226 DDZ393226:DEA393226 DNV393226:DNW393226 DXR393226:DXS393226 EHN393226:EHO393226 ERJ393226:ERK393226 FBF393226:FBG393226 FLB393226:FLC393226 FUX393226:FUY393226 GET393226:GEU393226 GOP393226:GOQ393226 GYL393226:GYM393226 HIH393226:HII393226 HSD393226:HSE393226 IBZ393226:ICA393226 ILV393226:ILW393226 IVR393226:IVS393226 JFN393226:JFO393226 JPJ393226:JPK393226 JZF393226:JZG393226 KJB393226:KJC393226 KSX393226:KSY393226 LCT393226:LCU393226 LMP393226:LMQ393226 LWL393226:LWM393226 MGH393226:MGI393226 MQD393226:MQE393226 MZZ393226:NAA393226 NJV393226:NJW393226 NTR393226:NTS393226 ODN393226:ODO393226 ONJ393226:ONK393226 OXF393226:OXG393226 PHB393226:PHC393226 PQX393226:PQY393226 QAT393226:QAU393226 QKP393226:QKQ393226 QUL393226:QUM393226 REH393226:REI393226 ROD393226:ROE393226 RXZ393226:RYA393226 SHV393226:SHW393226 SRR393226:SRS393226 TBN393226:TBO393226 TLJ393226:TLK393226 TVF393226:TVG393226 UFB393226:UFC393226 UOX393226:UOY393226 UYT393226:UYU393226 VIP393226:VIQ393226 VSL393226:VSM393226 WCH393226:WCI393226 WMD393226:WME393226 WVZ393226:WWA393226 R458762:S458762 JN458762:JO458762 TJ458762:TK458762 ADF458762:ADG458762 ANB458762:ANC458762 AWX458762:AWY458762 BGT458762:BGU458762 BQP458762:BQQ458762 CAL458762:CAM458762 CKH458762:CKI458762 CUD458762:CUE458762 DDZ458762:DEA458762 DNV458762:DNW458762 DXR458762:DXS458762 EHN458762:EHO458762 ERJ458762:ERK458762 FBF458762:FBG458762 FLB458762:FLC458762 FUX458762:FUY458762 GET458762:GEU458762 GOP458762:GOQ458762 GYL458762:GYM458762 HIH458762:HII458762 HSD458762:HSE458762 IBZ458762:ICA458762 ILV458762:ILW458762 IVR458762:IVS458762 JFN458762:JFO458762 JPJ458762:JPK458762 JZF458762:JZG458762 KJB458762:KJC458762 KSX458762:KSY458762 LCT458762:LCU458762 LMP458762:LMQ458762 LWL458762:LWM458762 MGH458762:MGI458762 MQD458762:MQE458762 MZZ458762:NAA458762 NJV458762:NJW458762 NTR458762:NTS458762 ODN458762:ODO458762 ONJ458762:ONK458762 OXF458762:OXG458762 PHB458762:PHC458762 PQX458762:PQY458762 QAT458762:QAU458762 QKP458762:QKQ458762 QUL458762:QUM458762 REH458762:REI458762 ROD458762:ROE458762 RXZ458762:RYA458762 SHV458762:SHW458762 SRR458762:SRS458762 TBN458762:TBO458762 TLJ458762:TLK458762 TVF458762:TVG458762 UFB458762:UFC458762 UOX458762:UOY458762 UYT458762:UYU458762 VIP458762:VIQ458762 VSL458762:VSM458762 WCH458762:WCI458762 WMD458762:WME458762 WVZ458762:WWA458762 R524298:S524298 JN524298:JO524298 TJ524298:TK524298 ADF524298:ADG524298 ANB524298:ANC524298 AWX524298:AWY524298 BGT524298:BGU524298 BQP524298:BQQ524298 CAL524298:CAM524298 CKH524298:CKI524298 CUD524298:CUE524298 DDZ524298:DEA524298 DNV524298:DNW524298 DXR524298:DXS524298 EHN524298:EHO524298 ERJ524298:ERK524298 FBF524298:FBG524298 FLB524298:FLC524298 FUX524298:FUY524298 GET524298:GEU524298 GOP524298:GOQ524298 GYL524298:GYM524298 HIH524298:HII524298 HSD524298:HSE524298 IBZ524298:ICA524298 ILV524298:ILW524298 IVR524298:IVS524298 JFN524298:JFO524298 JPJ524298:JPK524298 JZF524298:JZG524298 KJB524298:KJC524298 KSX524298:KSY524298 LCT524298:LCU524298 LMP524298:LMQ524298 LWL524298:LWM524298 MGH524298:MGI524298 MQD524298:MQE524298 MZZ524298:NAA524298 NJV524298:NJW524298 NTR524298:NTS524298 ODN524298:ODO524298 ONJ524298:ONK524298 OXF524298:OXG524298 PHB524298:PHC524298 PQX524298:PQY524298 QAT524298:QAU524298 QKP524298:QKQ524298 QUL524298:QUM524298 REH524298:REI524298 ROD524298:ROE524298 RXZ524298:RYA524298 SHV524298:SHW524298 SRR524298:SRS524298 TBN524298:TBO524298 TLJ524298:TLK524298 TVF524298:TVG524298 UFB524298:UFC524298 UOX524298:UOY524298 UYT524298:UYU524298 VIP524298:VIQ524298 VSL524298:VSM524298 WCH524298:WCI524298 WMD524298:WME524298 WVZ524298:WWA524298 R589834:S589834 JN589834:JO589834 TJ589834:TK589834 ADF589834:ADG589834 ANB589834:ANC589834 AWX589834:AWY589834 BGT589834:BGU589834 BQP589834:BQQ589834 CAL589834:CAM589834 CKH589834:CKI589834 CUD589834:CUE589834 DDZ589834:DEA589834 DNV589834:DNW589834 DXR589834:DXS589834 EHN589834:EHO589834 ERJ589834:ERK589834 FBF589834:FBG589834 FLB589834:FLC589834 FUX589834:FUY589834 GET589834:GEU589834 GOP589834:GOQ589834 GYL589834:GYM589834 HIH589834:HII589834 HSD589834:HSE589834 IBZ589834:ICA589834 ILV589834:ILW589834 IVR589834:IVS589834 JFN589834:JFO589834 JPJ589834:JPK589834 JZF589834:JZG589834 KJB589834:KJC589834 KSX589834:KSY589834 LCT589834:LCU589834 LMP589834:LMQ589834 LWL589834:LWM589834 MGH589834:MGI589834 MQD589834:MQE589834 MZZ589834:NAA589834 NJV589834:NJW589834 NTR589834:NTS589834 ODN589834:ODO589834 ONJ589834:ONK589834 OXF589834:OXG589834 PHB589834:PHC589834 PQX589834:PQY589834 QAT589834:QAU589834 QKP589834:QKQ589834 QUL589834:QUM589834 REH589834:REI589834 ROD589834:ROE589834 RXZ589834:RYA589834 SHV589834:SHW589834 SRR589834:SRS589834 TBN589834:TBO589834 TLJ589834:TLK589834 TVF589834:TVG589834 UFB589834:UFC589834 UOX589834:UOY589834 UYT589834:UYU589834 VIP589834:VIQ589834 VSL589834:VSM589834 WCH589834:WCI589834 WMD589834:WME589834 WVZ589834:WWA589834 R655370:S655370 JN655370:JO655370 TJ655370:TK655370 ADF655370:ADG655370 ANB655370:ANC655370 AWX655370:AWY655370 BGT655370:BGU655370 BQP655370:BQQ655370 CAL655370:CAM655370 CKH655370:CKI655370 CUD655370:CUE655370 DDZ655370:DEA655370 DNV655370:DNW655370 DXR655370:DXS655370 EHN655370:EHO655370 ERJ655370:ERK655370 FBF655370:FBG655370 FLB655370:FLC655370 FUX655370:FUY655370 GET655370:GEU655370 GOP655370:GOQ655370 GYL655370:GYM655370 HIH655370:HII655370 HSD655370:HSE655370 IBZ655370:ICA655370 ILV655370:ILW655370 IVR655370:IVS655370 JFN655370:JFO655370 JPJ655370:JPK655370 JZF655370:JZG655370 KJB655370:KJC655370 KSX655370:KSY655370 LCT655370:LCU655370 LMP655370:LMQ655370 LWL655370:LWM655370 MGH655370:MGI655370 MQD655370:MQE655370 MZZ655370:NAA655370 NJV655370:NJW655370 NTR655370:NTS655370 ODN655370:ODO655370 ONJ655370:ONK655370 OXF655370:OXG655370 PHB655370:PHC655370 PQX655370:PQY655370 QAT655370:QAU655370 QKP655370:QKQ655370 QUL655370:QUM655370 REH655370:REI655370 ROD655370:ROE655370 RXZ655370:RYA655370 SHV655370:SHW655370 SRR655370:SRS655370 TBN655370:TBO655370 TLJ655370:TLK655370 TVF655370:TVG655370 UFB655370:UFC655370 UOX655370:UOY655370 UYT655370:UYU655370 VIP655370:VIQ655370 VSL655370:VSM655370 WCH655370:WCI655370 WMD655370:WME655370 WVZ655370:WWA655370 R720906:S720906 JN720906:JO720906 TJ720906:TK720906 ADF720906:ADG720906 ANB720906:ANC720906 AWX720906:AWY720906 BGT720906:BGU720906 BQP720906:BQQ720906 CAL720906:CAM720906 CKH720906:CKI720906 CUD720906:CUE720906 DDZ720906:DEA720906 DNV720906:DNW720906 DXR720906:DXS720906 EHN720906:EHO720906 ERJ720906:ERK720906 FBF720906:FBG720906 FLB720906:FLC720906 FUX720906:FUY720906 GET720906:GEU720906 GOP720906:GOQ720906 GYL720906:GYM720906 HIH720906:HII720906 HSD720906:HSE720906 IBZ720906:ICA720906 ILV720906:ILW720906 IVR720906:IVS720906 JFN720906:JFO720906 JPJ720906:JPK720906 JZF720906:JZG720906 KJB720906:KJC720906 KSX720906:KSY720906 LCT720906:LCU720906 LMP720906:LMQ720906 LWL720906:LWM720906 MGH720906:MGI720906 MQD720906:MQE720906 MZZ720906:NAA720906 NJV720906:NJW720906 NTR720906:NTS720906 ODN720906:ODO720906 ONJ720906:ONK720906 OXF720906:OXG720906 PHB720906:PHC720906 PQX720906:PQY720906 QAT720906:QAU720906 QKP720906:QKQ720906 QUL720906:QUM720906 REH720906:REI720906 ROD720906:ROE720906 RXZ720906:RYA720906 SHV720906:SHW720906 SRR720906:SRS720906 TBN720906:TBO720906 TLJ720906:TLK720906 TVF720906:TVG720906 UFB720906:UFC720906 UOX720906:UOY720906 UYT720906:UYU720906 VIP720906:VIQ720906 VSL720906:VSM720906 WCH720906:WCI720906 WMD720906:WME720906 WVZ720906:WWA720906 R786442:S786442 JN786442:JO786442 TJ786442:TK786442 ADF786442:ADG786442 ANB786442:ANC786442 AWX786442:AWY786442 BGT786442:BGU786442 BQP786442:BQQ786442 CAL786442:CAM786442 CKH786442:CKI786442 CUD786442:CUE786442 DDZ786442:DEA786442 DNV786442:DNW786442 DXR786442:DXS786442 EHN786442:EHO786442 ERJ786442:ERK786442 FBF786442:FBG786442 FLB786442:FLC786442 FUX786442:FUY786442 GET786442:GEU786442 GOP786442:GOQ786442 GYL786442:GYM786442 HIH786442:HII786442 HSD786442:HSE786442 IBZ786442:ICA786442 ILV786442:ILW786442 IVR786442:IVS786442 JFN786442:JFO786442 JPJ786442:JPK786442 JZF786442:JZG786442 KJB786442:KJC786442 KSX786442:KSY786442 LCT786442:LCU786442 LMP786442:LMQ786442 LWL786442:LWM786442 MGH786442:MGI786442 MQD786442:MQE786442 MZZ786442:NAA786442 NJV786442:NJW786442 NTR786442:NTS786442 ODN786442:ODO786442 ONJ786442:ONK786442 OXF786442:OXG786442 PHB786442:PHC786442 PQX786442:PQY786442 QAT786442:QAU786442 QKP786442:QKQ786442 QUL786442:QUM786442 REH786442:REI786442 ROD786442:ROE786442 RXZ786442:RYA786442 SHV786442:SHW786442 SRR786442:SRS786442 TBN786442:TBO786442 TLJ786442:TLK786442 TVF786442:TVG786442 UFB786442:UFC786442 UOX786442:UOY786442 UYT786442:UYU786442 VIP786442:VIQ786442 VSL786442:VSM786442 WCH786442:WCI786442 WMD786442:WME786442 WVZ786442:WWA786442 R851978:S851978 JN851978:JO851978 TJ851978:TK851978 ADF851978:ADG851978 ANB851978:ANC851978 AWX851978:AWY851978 BGT851978:BGU851978 BQP851978:BQQ851978 CAL851978:CAM851978 CKH851978:CKI851978 CUD851978:CUE851978 DDZ851978:DEA851978 DNV851978:DNW851978 DXR851978:DXS851978 EHN851978:EHO851978 ERJ851978:ERK851978 FBF851978:FBG851978 FLB851978:FLC851978 FUX851978:FUY851978 GET851978:GEU851978 GOP851978:GOQ851978 GYL851978:GYM851978 HIH851978:HII851978 HSD851978:HSE851978 IBZ851978:ICA851978 ILV851978:ILW851978 IVR851978:IVS851978 JFN851978:JFO851978 JPJ851978:JPK851978 JZF851978:JZG851978 KJB851978:KJC851978 KSX851978:KSY851978 LCT851978:LCU851978 LMP851978:LMQ851978 LWL851978:LWM851978 MGH851978:MGI851978 MQD851978:MQE851978 MZZ851978:NAA851978 NJV851978:NJW851978 NTR851978:NTS851978 ODN851978:ODO851978 ONJ851978:ONK851978 OXF851978:OXG851978 PHB851978:PHC851978 PQX851978:PQY851978 QAT851978:QAU851978 QKP851978:QKQ851978 QUL851978:QUM851978 REH851978:REI851978 ROD851978:ROE851978 RXZ851978:RYA851978 SHV851978:SHW851978 SRR851978:SRS851978 TBN851978:TBO851978 TLJ851978:TLK851978 TVF851978:TVG851978 UFB851978:UFC851978 UOX851978:UOY851978 UYT851978:UYU851978 VIP851978:VIQ851978 VSL851978:VSM851978 WCH851978:WCI851978 WMD851978:WME851978 WVZ851978:WWA851978 R917514:S917514 JN917514:JO917514 TJ917514:TK917514 ADF917514:ADG917514 ANB917514:ANC917514 AWX917514:AWY917514 BGT917514:BGU917514 BQP917514:BQQ917514 CAL917514:CAM917514 CKH917514:CKI917514 CUD917514:CUE917514 DDZ917514:DEA917514 DNV917514:DNW917514 DXR917514:DXS917514 EHN917514:EHO917514 ERJ917514:ERK917514 FBF917514:FBG917514 FLB917514:FLC917514 FUX917514:FUY917514 GET917514:GEU917514 GOP917514:GOQ917514 GYL917514:GYM917514 HIH917514:HII917514 HSD917514:HSE917514 IBZ917514:ICA917514 ILV917514:ILW917514 IVR917514:IVS917514 JFN917514:JFO917514 JPJ917514:JPK917514 JZF917514:JZG917514 KJB917514:KJC917514 KSX917514:KSY917514 LCT917514:LCU917514 LMP917514:LMQ917514 LWL917514:LWM917514 MGH917514:MGI917514 MQD917514:MQE917514 MZZ917514:NAA917514 NJV917514:NJW917514 NTR917514:NTS917514 ODN917514:ODO917514 ONJ917514:ONK917514 OXF917514:OXG917514 PHB917514:PHC917514 PQX917514:PQY917514 QAT917514:QAU917514 QKP917514:QKQ917514 QUL917514:QUM917514 REH917514:REI917514 ROD917514:ROE917514 RXZ917514:RYA917514 SHV917514:SHW917514 SRR917514:SRS917514 TBN917514:TBO917514 TLJ917514:TLK917514 TVF917514:TVG917514 UFB917514:UFC917514 UOX917514:UOY917514 UYT917514:UYU917514 VIP917514:VIQ917514 VSL917514:VSM917514 WCH917514:WCI917514 WMD917514:WME917514 WVZ917514:WWA917514 R983050:S983050 JN983050:JO983050 TJ983050:TK983050 ADF983050:ADG983050 ANB983050:ANC983050 AWX983050:AWY983050 BGT983050:BGU983050 BQP983050:BQQ983050 CAL983050:CAM983050 CKH983050:CKI983050 CUD983050:CUE983050 DDZ983050:DEA983050 DNV983050:DNW983050 DXR983050:DXS983050 EHN983050:EHO983050 ERJ983050:ERK983050 FBF983050:FBG983050 FLB983050:FLC983050 FUX983050:FUY983050 GET983050:GEU983050 GOP983050:GOQ983050 GYL983050:GYM983050 HIH983050:HII983050 HSD983050:HSE983050 IBZ983050:ICA983050 ILV983050:ILW983050 IVR983050:IVS983050 JFN983050:JFO983050 JPJ983050:JPK983050 JZF983050:JZG983050 KJB983050:KJC983050 KSX983050:KSY983050 LCT983050:LCU983050 LMP983050:LMQ983050 LWL983050:LWM983050 MGH983050:MGI983050 MQD983050:MQE983050 MZZ983050:NAA983050 NJV983050:NJW983050 NTR983050:NTS983050 ODN983050:ODO983050 ONJ983050:ONK983050 OXF983050:OXG983050 PHB983050:PHC983050 PQX983050:PQY983050 QAT983050:QAU983050 QKP983050:QKQ983050 QUL983050:QUM983050 REH983050:REI983050 ROD983050:ROE983050 RXZ983050:RYA983050 SHV983050:SHW983050 SRR983050:SRS983050 TBN983050:TBO983050 TLJ983050:TLK983050 TVF983050:TVG983050 UFB983050:UFC983050 UOX983050:UOY983050 UYT983050:UYU983050 VIP983050:VIQ983050 VSL983050:VSM983050 WCH983050:WCI983050 WMD983050:WME983050 WVZ983050:WWA983050" xr:uid="{00000000-0002-0000-0200-000001000000}">
      <formula1>0</formula1>
      <formula2>1</formula2>
    </dataValidation>
    <dataValidation type="decimal" operator="greaterThanOrEqual" allowBlank="1" showInputMessage="1" showErrorMessage="1" errorTitle="Valor não permitido" error="Digite um percentual entre 0% e 100%." promptTitle="Valores comuns:" prompt="Normalmente entre 2 e 5%." sqref="R11:S11 JN11:JO11 TJ11:TK11 ADF11:ADG11 ANB11:ANC11 AWX11:AWY11 BGT11:BGU11 BQP11:BQQ11 CAL11:CAM11 CKH11:CKI11 CUD11:CUE11 DDZ11:DEA11 DNV11:DNW11 DXR11:DXS11 EHN11:EHO11 ERJ11:ERK11 FBF11:FBG11 FLB11:FLC11 FUX11:FUY11 GET11:GEU11 GOP11:GOQ11 GYL11:GYM11 HIH11:HII11 HSD11:HSE11 IBZ11:ICA11 ILV11:ILW11 IVR11:IVS11 JFN11:JFO11 JPJ11:JPK11 JZF11:JZG11 KJB11:KJC11 KSX11:KSY11 LCT11:LCU11 LMP11:LMQ11 LWL11:LWM11 MGH11:MGI11 MQD11:MQE11 MZZ11:NAA11 NJV11:NJW11 NTR11:NTS11 ODN11:ODO11 ONJ11:ONK11 OXF11:OXG11 PHB11:PHC11 PQX11:PQY11 QAT11:QAU11 QKP11:QKQ11 QUL11:QUM11 REH11:REI11 ROD11:ROE11 RXZ11:RYA11 SHV11:SHW11 SRR11:SRS11 TBN11:TBO11 TLJ11:TLK11 TVF11:TVG11 UFB11:UFC11 UOX11:UOY11 UYT11:UYU11 VIP11:VIQ11 VSL11:VSM11 WCH11:WCI11 WMD11:WME11 WVZ11:WWA11 R65547:S65547 JN65547:JO65547 TJ65547:TK65547 ADF65547:ADG65547 ANB65547:ANC65547 AWX65547:AWY65547 BGT65547:BGU65547 BQP65547:BQQ65547 CAL65547:CAM65547 CKH65547:CKI65547 CUD65547:CUE65547 DDZ65547:DEA65547 DNV65547:DNW65547 DXR65547:DXS65547 EHN65547:EHO65547 ERJ65547:ERK65547 FBF65547:FBG65547 FLB65547:FLC65547 FUX65547:FUY65547 GET65547:GEU65547 GOP65547:GOQ65547 GYL65547:GYM65547 HIH65547:HII65547 HSD65547:HSE65547 IBZ65547:ICA65547 ILV65547:ILW65547 IVR65547:IVS65547 JFN65547:JFO65547 JPJ65547:JPK65547 JZF65547:JZG65547 KJB65547:KJC65547 KSX65547:KSY65547 LCT65547:LCU65547 LMP65547:LMQ65547 LWL65547:LWM65547 MGH65547:MGI65547 MQD65547:MQE65547 MZZ65547:NAA65547 NJV65547:NJW65547 NTR65547:NTS65547 ODN65547:ODO65547 ONJ65547:ONK65547 OXF65547:OXG65547 PHB65547:PHC65547 PQX65547:PQY65547 QAT65547:QAU65547 QKP65547:QKQ65547 QUL65547:QUM65547 REH65547:REI65547 ROD65547:ROE65547 RXZ65547:RYA65547 SHV65547:SHW65547 SRR65547:SRS65547 TBN65547:TBO65547 TLJ65547:TLK65547 TVF65547:TVG65547 UFB65547:UFC65547 UOX65547:UOY65547 UYT65547:UYU65547 VIP65547:VIQ65547 VSL65547:VSM65547 WCH65547:WCI65547 WMD65547:WME65547 WVZ65547:WWA65547 R131083:S131083 JN131083:JO131083 TJ131083:TK131083 ADF131083:ADG131083 ANB131083:ANC131083 AWX131083:AWY131083 BGT131083:BGU131083 BQP131083:BQQ131083 CAL131083:CAM131083 CKH131083:CKI131083 CUD131083:CUE131083 DDZ131083:DEA131083 DNV131083:DNW131083 DXR131083:DXS131083 EHN131083:EHO131083 ERJ131083:ERK131083 FBF131083:FBG131083 FLB131083:FLC131083 FUX131083:FUY131083 GET131083:GEU131083 GOP131083:GOQ131083 GYL131083:GYM131083 HIH131083:HII131083 HSD131083:HSE131083 IBZ131083:ICA131083 ILV131083:ILW131083 IVR131083:IVS131083 JFN131083:JFO131083 JPJ131083:JPK131083 JZF131083:JZG131083 KJB131083:KJC131083 KSX131083:KSY131083 LCT131083:LCU131083 LMP131083:LMQ131083 LWL131083:LWM131083 MGH131083:MGI131083 MQD131083:MQE131083 MZZ131083:NAA131083 NJV131083:NJW131083 NTR131083:NTS131083 ODN131083:ODO131083 ONJ131083:ONK131083 OXF131083:OXG131083 PHB131083:PHC131083 PQX131083:PQY131083 QAT131083:QAU131083 QKP131083:QKQ131083 QUL131083:QUM131083 REH131083:REI131083 ROD131083:ROE131083 RXZ131083:RYA131083 SHV131083:SHW131083 SRR131083:SRS131083 TBN131083:TBO131083 TLJ131083:TLK131083 TVF131083:TVG131083 UFB131083:UFC131083 UOX131083:UOY131083 UYT131083:UYU131083 VIP131083:VIQ131083 VSL131083:VSM131083 WCH131083:WCI131083 WMD131083:WME131083 WVZ131083:WWA131083 R196619:S196619 JN196619:JO196619 TJ196619:TK196619 ADF196619:ADG196619 ANB196619:ANC196619 AWX196619:AWY196619 BGT196619:BGU196619 BQP196619:BQQ196619 CAL196619:CAM196619 CKH196619:CKI196619 CUD196619:CUE196619 DDZ196619:DEA196619 DNV196619:DNW196619 DXR196619:DXS196619 EHN196619:EHO196619 ERJ196619:ERK196619 FBF196619:FBG196619 FLB196619:FLC196619 FUX196619:FUY196619 GET196619:GEU196619 GOP196619:GOQ196619 GYL196619:GYM196619 HIH196619:HII196619 HSD196619:HSE196619 IBZ196619:ICA196619 ILV196619:ILW196619 IVR196619:IVS196619 JFN196619:JFO196619 JPJ196619:JPK196619 JZF196619:JZG196619 KJB196619:KJC196619 KSX196619:KSY196619 LCT196619:LCU196619 LMP196619:LMQ196619 LWL196619:LWM196619 MGH196619:MGI196619 MQD196619:MQE196619 MZZ196619:NAA196619 NJV196619:NJW196619 NTR196619:NTS196619 ODN196619:ODO196619 ONJ196619:ONK196619 OXF196619:OXG196619 PHB196619:PHC196619 PQX196619:PQY196619 QAT196619:QAU196619 QKP196619:QKQ196619 QUL196619:QUM196619 REH196619:REI196619 ROD196619:ROE196619 RXZ196619:RYA196619 SHV196619:SHW196619 SRR196619:SRS196619 TBN196619:TBO196619 TLJ196619:TLK196619 TVF196619:TVG196619 UFB196619:UFC196619 UOX196619:UOY196619 UYT196619:UYU196619 VIP196619:VIQ196619 VSL196619:VSM196619 WCH196619:WCI196619 WMD196619:WME196619 WVZ196619:WWA196619 R262155:S262155 JN262155:JO262155 TJ262155:TK262155 ADF262155:ADG262155 ANB262155:ANC262155 AWX262155:AWY262155 BGT262155:BGU262155 BQP262155:BQQ262155 CAL262155:CAM262155 CKH262155:CKI262155 CUD262155:CUE262155 DDZ262155:DEA262155 DNV262155:DNW262155 DXR262155:DXS262155 EHN262155:EHO262155 ERJ262155:ERK262155 FBF262155:FBG262155 FLB262155:FLC262155 FUX262155:FUY262155 GET262155:GEU262155 GOP262155:GOQ262155 GYL262155:GYM262155 HIH262155:HII262155 HSD262155:HSE262155 IBZ262155:ICA262155 ILV262155:ILW262155 IVR262155:IVS262155 JFN262155:JFO262155 JPJ262155:JPK262155 JZF262155:JZG262155 KJB262155:KJC262155 KSX262155:KSY262155 LCT262155:LCU262155 LMP262155:LMQ262155 LWL262155:LWM262155 MGH262155:MGI262155 MQD262155:MQE262155 MZZ262155:NAA262155 NJV262155:NJW262155 NTR262155:NTS262155 ODN262155:ODO262155 ONJ262155:ONK262155 OXF262155:OXG262155 PHB262155:PHC262155 PQX262155:PQY262155 QAT262155:QAU262155 QKP262155:QKQ262155 QUL262155:QUM262155 REH262155:REI262155 ROD262155:ROE262155 RXZ262155:RYA262155 SHV262155:SHW262155 SRR262155:SRS262155 TBN262155:TBO262155 TLJ262155:TLK262155 TVF262155:TVG262155 UFB262155:UFC262155 UOX262155:UOY262155 UYT262155:UYU262155 VIP262155:VIQ262155 VSL262155:VSM262155 WCH262155:WCI262155 WMD262155:WME262155 WVZ262155:WWA262155 R327691:S327691 JN327691:JO327691 TJ327691:TK327691 ADF327691:ADG327691 ANB327691:ANC327691 AWX327691:AWY327691 BGT327691:BGU327691 BQP327691:BQQ327691 CAL327691:CAM327691 CKH327691:CKI327691 CUD327691:CUE327691 DDZ327691:DEA327691 DNV327691:DNW327691 DXR327691:DXS327691 EHN327691:EHO327691 ERJ327691:ERK327691 FBF327691:FBG327691 FLB327691:FLC327691 FUX327691:FUY327691 GET327691:GEU327691 GOP327691:GOQ327691 GYL327691:GYM327691 HIH327691:HII327691 HSD327691:HSE327691 IBZ327691:ICA327691 ILV327691:ILW327691 IVR327691:IVS327691 JFN327691:JFO327691 JPJ327691:JPK327691 JZF327691:JZG327691 KJB327691:KJC327691 KSX327691:KSY327691 LCT327691:LCU327691 LMP327691:LMQ327691 LWL327691:LWM327691 MGH327691:MGI327691 MQD327691:MQE327691 MZZ327691:NAA327691 NJV327691:NJW327691 NTR327691:NTS327691 ODN327691:ODO327691 ONJ327691:ONK327691 OXF327691:OXG327691 PHB327691:PHC327691 PQX327691:PQY327691 QAT327691:QAU327691 QKP327691:QKQ327691 QUL327691:QUM327691 REH327691:REI327691 ROD327691:ROE327691 RXZ327691:RYA327691 SHV327691:SHW327691 SRR327691:SRS327691 TBN327691:TBO327691 TLJ327691:TLK327691 TVF327691:TVG327691 UFB327691:UFC327691 UOX327691:UOY327691 UYT327691:UYU327691 VIP327691:VIQ327691 VSL327691:VSM327691 WCH327691:WCI327691 WMD327691:WME327691 WVZ327691:WWA327691 R393227:S393227 JN393227:JO393227 TJ393227:TK393227 ADF393227:ADG393227 ANB393227:ANC393227 AWX393227:AWY393227 BGT393227:BGU393227 BQP393227:BQQ393227 CAL393227:CAM393227 CKH393227:CKI393227 CUD393227:CUE393227 DDZ393227:DEA393227 DNV393227:DNW393227 DXR393227:DXS393227 EHN393227:EHO393227 ERJ393227:ERK393227 FBF393227:FBG393227 FLB393227:FLC393227 FUX393227:FUY393227 GET393227:GEU393227 GOP393227:GOQ393227 GYL393227:GYM393227 HIH393227:HII393227 HSD393227:HSE393227 IBZ393227:ICA393227 ILV393227:ILW393227 IVR393227:IVS393227 JFN393227:JFO393227 JPJ393227:JPK393227 JZF393227:JZG393227 KJB393227:KJC393227 KSX393227:KSY393227 LCT393227:LCU393227 LMP393227:LMQ393227 LWL393227:LWM393227 MGH393227:MGI393227 MQD393227:MQE393227 MZZ393227:NAA393227 NJV393227:NJW393227 NTR393227:NTS393227 ODN393227:ODO393227 ONJ393227:ONK393227 OXF393227:OXG393227 PHB393227:PHC393227 PQX393227:PQY393227 QAT393227:QAU393227 QKP393227:QKQ393227 QUL393227:QUM393227 REH393227:REI393227 ROD393227:ROE393227 RXZ393227:RYA393227 SHV393227:SHW393227 SRR393227:SRS393227 TBN393227:TBO393227 TLJ393227:TLK393227 TVF393227:TVG393227 UFB393227:UFC393227 UOX393227:UOY393227 UYT393227:UYU393227 VIP393227:VIQ393227 VSL393227:VSM393227 WCH393227:WCI393227 WMD393227:WME393227 WVZ393227:WWA393227 R458763:S458763 JN458763:JO458763 TJ458763:TK458763 ADF458763:ADG458763 ANB458763:ANC458763 AWX458763:AWY458763 BGT458763:BGU458763 BQP458763:BQQ458763 CAL458763:CAM458763 CKH458763:CKI458763 CUD458763:CUE458763 DDZ458763:DEA458763 DNV458763:DNW458763 DXR458763:DXS458763 EHN458763:EHO458763 ERJ458763:ERK458763 FBF458763:FBG458763 FLB458763:FLC458763 FUX458763:FUY458763 GET458763:GEU458763 GOP458763:GOQ458763 GYL458763:GYM458763 HIH458763:HII458763 HSD458763:HSE458763 IBZ458763:ICA458763 ILV458763:ILW458763 IVR458763:IVS458763 JFN458763:JFO458763 JPJ458763:JPK458763 JZF458763:JZG458763 KJB458763:KJC458763 KSX458763:KSY458763 LCT458763:LCU458763 LMP458763:LMQ458763 LWL458763:LWM458763 MGH458763:MGI458763 MQD458763:MQE458763 MZZ458763:NAA458763 NJV458763:NJW458763 NTR458763:NTS458763 ODN458763:ODO458763 ONJ458763:ONK458763 OXF458763:OXG458763 PHB458763:PHC458763 PQX458763:PQY458763 QAT458763:QAU458763 QKP458763:QKQ458763 QUL458763:QUM458763 REH458763:REI458763 ROD458763:ROE458763 RXZ458763:RYA458763 SHV458763:SHW458763 SRR458763:SRS458763 TBN458763:TBO458763 TLJ458763:TLK458763 TVF458763:TVG458763 UFB458763:UFC458763 UOX458763:UOY458763 UYT458763:UYU458763 VIP458763:VIQ458763 VSL458763:VSM458763 WCH458763:WCI458763 WMD458763:WME458763 WVZ458763:WWA458763 R524299:S524299 JN524299:JO524299 TJ524299:TK524299 ADF524299:ADG524299 ANB524299:ANC524299 AWX524299:AWY524299 BGT524299:BGU524299 BQP524299:BQQ524299 CAL524299:CAM524299 CKH524299:CKI524299 CUD524299:CUE524299 DDZ524299:DEA524299 DNV524299:DNW524299 DXR524299:DXS524299 EHN524299:EHO524299 ERJ524299:ERK524299 FBF524299:FBG524299 FLB524299:FLC524299 FUX524299:FUY524299 GET524299:GEU524299 GOP524299:GOQ524299 GYL524299:GYM524299 HIH524299:HII524299 HSD524299:HSE524299 IBZ524299:ICA524299 ILV524299:ILW524299 IVR524299:IVS524299 JFN524299:JFO524299 JPJ524299:JPK524299 JZF524299:JZG524299 KJB524299:KJC524299 KSX524299:KSY524299 LCT524299:LCU524299 LMP524299:LMQ524299 LWL524299:LWM524299 MGH524299:MGI524299 MQD524299:MQE524299 MZZ524299:NAA524299 NJV524299:NJW524299 NTR524299:NTS524299 ODN524299:ODO524299 ONJ524299:ONK524299 OXF524299:OXG524299 PHB524299:PHC524299 PQX524299:PQY524299 QAT524299:QAU524299 QKP524299:QKQ524299 QUL524299:QUM524299 REH524299:REI524299 ROD524299:ROE524299 RXZ524299:RYA524299 SHV524299:SHW524299 SRR524299:SRS524299 TBN524299:TBO524299 TLJ524299:TLK524299 TVF524299:TVG524299 UFB524299:UFC524299 UOX524299:UOY524299 UYT524299:UYU524299 VIP524299:VIQ524299 VSL524299:VSM524299 WCH524299:WCI524299 WMD524299:WME524299 WVZ524299:WWA524299 R589835:S589835 JN589835:JO589835 TJ589835:TK589835 ADF589835:ADG589835 ANB589835:ANC589835 AWX589835:AWY589835 BGT589835:BGU589835 BQP589835:BQQ589835 CAL589835:CAM589835 CKH589835:CKI589835 CUD589835:CUE589835 DDZ589835:DEA589835 DNV589835:DNW589835 DXR589835:DXS589835 EHN589835:EHO589835 ERJ589835:ERK589835 FBF589835:FBG589835 FLB589835:FLC589835 FUX589835:FUY589835 GET589835:GEU589835 GOP589835:GOQ589835 GYL589835:GYM589835 HIH589835:HII589835 HSD589835:HSE589835 IBZ589835:ICA589835 ILV589835:ILW589835 IVR589835:IVS589835 JFN589835:JFO589835 JPJ589835:JPK589835 JZF589835:JZG589835 KJB589835:KJC589835 KSX589835:KSY589835 LCT589835:LCU589835 LMP589835:LMQ589835 LWL589835:LWM589835 MGH589835:MGI589835 MQD589835:MQE589835 MZZ589835:NAA589835 NJV589835:NJW589835 NTR589835:NTS589835 ODN589835:ODO589835 ONJ589835:ONK589835 OXF589835:OXG589835 PHB589835:PHC589835 PQX589835:PQY589835 QAT589835:QAU589835 QKP589835:QKQ589835 QUL589835:QUM589835 REH589835:REI589835 ROD589835:ROE589835 RXZ589835:RYA589835 SHV589835:SHW589835 SRR589835:SRS589835 TBN589835:TBO589835 TLJ589835:TLK589835 TVF589835:TVG589835 UFB589835:UFC589835 UOX589835:UOY589835 UYT589835:UYU589835 VIP589835:VIQ589835 VSL589835:VSM589835 WCH589835:WCI589835 WMD589835:WME589835 WVZ589835:WWA589835 R655371:S655371 JN655371:JO655371 TJ655371:TK655371 ADF655371:ADG655371 ANB655371:ANC655371 AWX655371:AWY655371 BGT655371:BGU655371 BQP655371:BQQ655371 CAL655371:CAM655371 CKH655371:CKI655371 CUD655371:CUE655371 DDZ655371:DEA655371 DNV655371:DNW655371 DXR655371:DXS655371 EHN655371:EHO655371 ERJ655371:ERK655371 FBF655371:FBG655371 FLB655371:FLC655371 FUX655371:FUY655371 GET655371:GEU655371 GOP655371:GOQ655371 GYL655371:GYM655371 HIH655371:HII655371 HSD655371:HSE655371 IBZ655371:ICA655371 ILV655371:ILW655371 IVR655371:IVS655371 JFN655371:JFO655371 JPJ655371:JPK655371 JZF655371:JZG655371 KJB655371:KJC655371 KSX655371:KSY655371 LCT655371:LCU655371 LMP655371:LMQ655371 LWL655371:LWM655371 MGH655371:MGI655371 MQD655371:MQE655371 MZZ655371:NAA655371 NJV655371:NJW655371 NTR655371:NTS655371 ODN655371:ODO655371 ONJ655371:ONK655371 OXF655371:OXG655371 PHB655371:PHC655371 PQX655371:PQY655371 QAT655371:QAU655371 QKP655371:QKQ655371 QUL655371:QUM655371 REH655371:REI655371 ROD655371:ROE655371 RXZ655371:RYA655371 SHV655371:SHW655371 SRR655371:SRS655371 TBN655371:TBO655371 TLJ655371:TLK655371 TVF655371:TVG655371 UFB655371:UFC655371 UOX655371:UOY655371 UYT655371:UYU655371 VIP655371:VIQ655371 VSL655371:VSM655371 WCH655371:WCI655371 WMD655371:WME655371 WVZ655371:WWA655371 R720907:S720907 JN720907:JO720907 TJ720907:TK720907 ADF720907:ADG720907 ANB720907:ANC720907 AWX720907:AWY720907 BGT720907:BGU720907 BQP720907:BQQ720907 CAL720907:CAM720907 CKH720907:CKI720907 CUD720907:CUE720907 DDZ720907:DEA720907 DNV720907:DNW720907 DXR720907:DXS720907 EHN720907:EHO720907 ERJ720907:ERK720907 FBF720907:FBG720907 FLB720907:FLC720907 FUX720907:FUY720907 GET720907:GEU720907 GOP720907:GOQ720907 GYL720907:GYM720907 HIH720907:HII720907 HSD720907:HSE720907 IBZ720907:ICA720907 ILV720907:ILW720907 IVR720907:IVS720907 JFN720907:JFO720907 JPJ720907:JPK720907 JZF720907:JZG720907 KJB720907:KJC720907 KSX720907:KSY720907 LCT720907:LCU720907 LMP720907:LMQ720907 LWL720907:LWM720907 MGH720907:MGI720907 MQD720907:MQE720907 MZZ720907:NAA720907 NJV720907:NJW720907 NTR720907:NTS720907 ODN720907:ODO720907 ONJ720907:ONK720907 OXF720907:OXG720907 PHB720907:PHC720907 PQX720907:PQY720907 QAT720907:QAU720907 QKP720907:QKQ720907 QUL720907:QUM720907 REH720907:REI720907 ROD720907:ROE720907 RXZ720907:RYA720907 SHV720907:SHW720907 SRR720907:SRS720907 TBN720907:TBO720907 TLJ720907:TLK720907 TVF720907:TVG720907 UFB720907:UFC720907 UOX720907:UOY720907 UYT720907:UYU720907 VIP720907:VIQ720907 VSL720907:VSM720907 WCH720907:WCI720907 WMD720907:WME720907 WVZ720907:WWA720907 R786443:S786443 JN786443:JO786443 TJ786443:TK786443 ADF786443:ADG786443 ANB786443:ANC786443 AWX786443:AWY786443 BGT786443:BGU786443 BQP786443:BQQ786443 CAL786443:CAM786443 CKH786443:CKI786443 CUD786443:CUE786443 DDZ786443:DEA786443 DNV786443:DNW786443 DXR786443:DXS786443 EHN786443:EHO786443 ERJ786443:ERK786443 FBF786443:FBG786443 FLB786443:FLC786443 FUX786443:FUY786443 GET786443:GEU786443 GOP786443:GOQ786443 GYL786443:GYM786443 HIH786443:HII786443 HSD786443:HSE786443 IBZ786443:ICA786443 ILV786443:ILW786443 IVR786443:IVS786443 JFN786443:JFO786443 JPJ786443:JPK786443 JZF786443:JZG786443 KJB786443:KJC786443 KSX786443:KSY786443 LCT786443:LCU786443 LMP786443:LMQ786443 LWL786443:LWM786443 MGH786443:MGI786443 MQD786443:MQE786443 MZZ786443:NAA786443 NJV786443:NJW786443 NTR786443:NTS786443 ODN786443:ODO786443 ONJ786443:ONK786443 OXF786443:OXG786443 PHB786443:PHC786443 PQX786443:PQY786443 QAT786443:QAU786443 QKP786443:QKQ786443 QUL786443:QUM786443 REH786443:REI786443 ROD786443:ROE786443 RXZ786443:RYA786443 SHV786443:SHW786443 SRR786443:SRS786443 TBN786443:TBO786443 TLJ786443:TLK786443 TVF786443:TVG786443 UFB786443:UFC786443 UOX786443:UOY786443 UYT786443:UYU786443 VIP786443:VIQ786443 VSL786443:VSM786443 WCH786443:WCI786443 WMD786443:WME786443 WVZ786443:WWA786443 R851979:S851979 JN851979:JO851979 TJ851979:TK851979 ADF851979:ADG851979 ANB851979:ANC851979 AWX851979:AWY851979 BGT851979:BGU851979 BQP851979:BQQ851979 CAL851979:CAM851979 CKH851979:CKI851979 CUD851979:CUE851979 DDZ851979:DEA851979 DNV851979:DNW851979 DXR851979:DXS851979 EHN851979:EHO851979 ERJ851979:ERK851979 FBF851979:FBG851979 FLB851979:FLC851979 FUX851979:FUY851979 GET851979:GEU851979 GOP851979:GOQ851979 GYL851979:GYM851979 HIH851979:HII851979 HSD851979:HSE851979 IBZ851979:ICA851979 ILV851979:ILW851979 IVR851979:IVS851979 JFN851979:JFO851979 JPJ851979:JPK851979 JZF851979:JZG851979 KJB851979:KJC851979 KSX851979:KSY851979 LCT851979:LCU851979 LMP851979:LMQ851979 LWL851979:LWM851979 MGH851979:MGI851979 MQD851979:MQE851979 MZZ851979:NAA851979 NJV851979:NJW851979 NTR851979:NTS851979 ODN851979:ODO851979 ONJ851979:ONK851979 OXF851979:OXG851979 PHB851979:PHC851979 PQX851979:PQY851979 QAT851979:QAU851979 QKP851979:QKQ851979 QUL851979:QUM851979 REH851979:REI851979 ROD851979:ROE851979 RXZ851979:RYA851979 SHV851979:SHW851979 SRR851979:SRS851979 TBN851979:TBO851979 TLJ851979:TLK851979 TVF851979:TVG851979 UFB851979:UFC851979 UOX851979:UOY851979 UYT851979:UYU851979 VIP851979:VIQ851979 VSL851979:VSM851979 WCH851979:WCI851979 WMD851979:WME851979 WVZ851979:WWA851979 R917515:S917515 JN917515:JO917515 TJ917515:TK917515 ADF917515:ADG917515 ANB917515:ANC917515 AWX917515:AWY917515 BGT917515:BGU917515 BQP917515:BQQ917515 CAL917515:CAM917515 CKH917515:CKI917515 CUD917515:CUE917515 DDZ917515:DEA917515 DNV917515:DNW917515 DXR917515:DXS917515 EHN917515:EHO917515 ERJ917515:ERK917515 FBF917515:FBG917515 FLB917515:FLC917515 FUX917515:FUY917515 GET917515:GEU917515 GOP917515:GOQ917515 GYL917515:GYM917515 HIH917515:HII917515 HSD917515:HSE917515 IBZ917515:ICA917515 ILV917515:ILW917515 IVR917515:IVS917515 JFN917515:JFO917515 JPJ917515:JPK917515 JZF917515:JZG917515 KJB917515:KJC917515 KSX917515:KSY917515 LCT917515:LCU917515 LMP917515:LMQ917515 LWL917515:LWM917515 MGH917515:MGI917515 MQD917515:MQE917515 MZZ917515:NAA917515 NJV917515:NJW917515 NTR917515:NTS917515 ODN917515:ODO917515 ONJ917515:ONK917515 OXF917515:OXG917515 PHB917515:PHC917515 PQX917515:PQY917515 QAT917515:QAU917515 QKP917515:QKQ917515 QUL917515:QUM917515 REH917515:REI917515 ROD917515:ROE917515 RXZ917515:RYA917515 SHV917515:SHW917515 SRR917515:SRS917515 TBN917515:TBO917515 TLJ917515:TLK917515 TVF917515:TVG917515 UFB917515:UFC917515 UOX917515:UOY917515 UYT917515:UYU917515 VIP917515:VIQ917515 VSL917515:VSM917515 WCH917515:WCI917515 WMD917515:WME917515 WVZ917515:WWA917515 R983051:S983051 JN983051:JO983051 TJ983051:TK983051 ADF983051:ADG983051 ANB983051:ANC983051 AWX983051:AWY983051 BGT983051:BGU983051 BQP983051:BQQ983051 CAL983051:CAM983051 CKH983051:CKI983051 CUD983051:CUE983051 DDZ983051:DEA983051 DNV983051:DNW983051 DXR983051:DXS983051 EHN983051:EHO983051 ERJ983051:ERK983051 FBF983051:FBG983051 FLB983051:FLC983051 FUX983051:FUY983051 GET983051:GEU983051 GOP983051:GOQ983051 GYL983051:GYM983051 HIH983051:HII983051 HSD983051:HSE983051 IBZ983051:ICA983051 ILV983051:ILW983051 IVR983051:IVS983051 JFN983051:JFO983051 JPJ983051:JPK983051 JZF983051:JZG983051 KJB983051:KJC983051 KSX983051:KSY983051 LCT983051:LCU983051 LMP983051:LMQ983051 LWL983051:LWM983051 MGH983051:MGI983051 MQD983051:MQE983051 MZZ983051:NAA983051 NJV983051:NJW983051 NTR983051:NTS983051 ODN983051:ODO983051 ONJ983051:ONK983051 OXF983051:OXG983051 PHB983051:PHC983051 PQX983051:PQY983051 QAT983051:QAU983051 QKP983051:QKQ983051 QUL983051:QUM983051 REH983051:REI983051 ROD983051:ROE983051 RXZ983051:RYA983051 SHV983051:SHW983051 SRR983051:SRS983051 TBN983051:TBO983051 TLJ983051:TLK983051 TVF983051:TVG983051 UFB983051:UFC983051 UOX983051:UOY983051 UYT983051:UYU983051 VIP983051:VIQ983051 VSL983051:VSM983051 WCH983051:WCI983051 WMD983051:WME983051 WVZ983051:WWA983051" xr:uid="{00000000-0002-0000-0200-000002000000}">
      <formula1>0</formula1>
      <formula2>0</formula2>
    </dataValidation>
    <dataValidation operator="greaterThanOrEqual" allowBlank="1" showErrorMessage="1" errorTitle="Erro de valores" error="Digite um valor igual a 0% ou 2%." sqref="S28 JO28 TK28 ADG28 ANC28 AWY28 BGU28 BQQ28 CAM28 CKI28 CUE28 DEA28 DNW28 DXS28 EHO28 ERK28 FBG28 FLC28 FUY28 GEU28 GOQ28 GYM28 HII28 HSE28 ICA28 ILW28 IVS28 JFO28 JPK28 JZG28 KJC28 KSY28 LCU28 LMQ28 LWM28 MGI28 MQE28 NAA28 NJW28 NTS28 ODO28 ONK28 OXG28 PHC28 PQY28 QAU28 QKQ28 QUM28 REI28 ROE28 RYA28 SHW28 SRS28 TBO28 TLK28 TVG28 UFC28 UOY28 UYU28 VIQ28 VSM28 WCI28 WME28 WWA28 S65564 JO65564 TK65564 ADG65564 ANC65564 AWY65564 BGU65564 BQQ65564 CAM65564 CKI65564 CUE65564 DEA65564 DNW65564 DXS65564 EHO65564 ERK65564 FBG65564 FLC65564 FUY65564 GEU65564 GOQ65564 GYM65564 HII65564 HSE65564 ICA65564 ILW65564 IVS65564 JFO65564 JPK65564 JZG65564 KJC65564 KSY65564 LCU65564 LMQ65564 LWM65564 MGI65564 MQE65564 NAA65564 NJW65564 NTS65564 ODO65564 ONK65564 OXG65564 PHC65564 PQY65564 QAU65564 QKQ65564 QUM65564 REI65564 ROE65564 RYA65564 SHW65564 SRS65564 TBO65564 TLK65564 TVG65564 UFC65564 UOY65564 UYU65564 VIQ65564 VSM65564 WCI65564 WME65564 WWA65564 S131100 JO131100 TK131100 ADG131100 ANC131100 AWY131100 BGU131100 BQQ131100 CAM131100 CKI131100 CUE131100 DEA131100 DNW131100 DXS131100 EHO131100 ERK131100 FBG131100 FLC131100 FUY131100 GEU131100 GOQ131100 GYM131100 HII131100 HSE131100 ICA131100 ILW131100 IVS131100 JFO131100 JPK131100 JZG131100 KJC131100 KSY131100 LCU131100 LMQ131100 LWM131100 MGI131100 MQE131100 NAA131100 NJW131100 NTS131100 ODO131100 ONK131100 OXG131100 PHC131100 PQY131100 QAU131100 QKQ131100 QUM131100 REI131100 ROE131100 RYA131100 SHW131100 SRS131100 TBO131100 TLK131100 TVG131100 UFC131100 UOY131100 UYU131100 VIQ131100 VSM131100 WCI131100 WME131100 WWA131100 S196636 JO196636 TK196636 ADG196636 ANC196636 AWY196636 BGU196636 BQQ196636 CAM196636 CKI196636 CUE196636 DEA196636 DNW196636 DXS196636 EHO196636 ERK196636 FBG196636 FLC196636 FUY196636 GEU196636 GOQ196636 GYM196636 HII196636 HSE196636 ICA196636 ILW196636 IVS196636 JFO196636 JPK196636 JZG196636 KJC196636 KSY196636 LCU196636 LMQ196636 LWM196636 MGI196636 MQE196636 NAA196636 NJW196636 NTS196636 ODO196636 ONK196636 OXG196636 PHC196636 PQY196636 QAU196636 QKQ196636 QUM196636 REI196636 ROE196636 RYA196636 SHW196636 SRS196636 TBO196636 TLK196636 TVG196636 UFC196636 UOY196636 UYU196636 VIQ196636 VSM196636 WCI196636 WME196636 WWA196636 S262172 JO262172 TK262172 ADG262172 ANC262172 AWY262172 BGU262172 BQQ262172 CAM262172 CKI262172 CUE262172 DEA262172 DNW262172 DXS262172 EHO262172 ERK262172 FBG262172 FLC262172 FUY262172 GEU262172 GOQ262172 GYM262172 HII262172 HSE262172 ICA262172 ILW262172 IVS262172 JFO262172 JPK262172 JZG262172 KJC262172 KSY262172 LCU262172 LMQ262172 LWM262172 MGI262172 MQE262172 NAA262172 NJW262172 NTS262172 ODO262172 ONK262172 OXG262172 PHC262172 PQY262172 QAU262172 QKQ262172 QUM262172 REI262172 ROE262172 RYA262172 SHW262172 SRS262172 TBO262172 TLK262172 TVG262172 UFC262172 UOY262172 UYU262172 VIQ262172 VSM262172 WCI262172 WME262172 WWA262172 S327708 JO327708 TK327708 ADG327708 ANC327708 AWY327708 BGU327708 BQQ327708 CAM327708 CKI327708 CUE327708 DEA327708 DNW327708 DXS327708 EHO327708 ERK327708 FBG327708 FLC327708 FUY327708 GEU327708 GOQ327708 GYM327708 HII327708 HSE327708 ICA327708 ILW327708 IVS327708 JFO327708 JPK327708 JZG327708 KJC327708 KSY327708 LCU327708 LMQ327708 LWM327708 MGI327708 MQE327708 NAA327708 NJW327708 NTS327708 ODO327708 ONK327708 OXG327708 PHC327708 PQY327708 QAU327708 QKQ327708 QUM327708 REI327708 ROE327708 RYA327708 SHW327708 SRS327708 TBO327708 TLK327708 TVG327708 UFC327708 UOY327708 UYU327708 VIQ327708 VSM327708 WCI327708 WME327708 WWA327708 S393244 JO393244 TK393244 ADG393244 ANC393244 AWY393244 BGU393244 BQQ393244 CAM393244 CKI393244 CUE393244 DEA393244 DNW393244 DXS393244 EHO393244 ERK393244 FBG393244 FLC393244 FUY393244 GEU393244 GOQ393244 GYM393244 HII393244 HSE393244 ICA393244 ILW393244 IVS393244 JFO393244 JPK393244 JZG393244 KJC393244 KSY393244 LCU393244 LMQ393244 LWM393244 MGI393244 MQE393244 NAA393244 NJW393244 NTS393244 ODO393244 ONK393244 OXG393244 PHC393244 PQY393244 QAU393244 QKQ393244 QUM393244 REI393244 ROE393244 RYA393244 SHW393244 SRS393244 TBO393244 TLK393244 TVG393244 UFC393244 UOY393244 UYU393244 VIQ393244 VSM393244 WCI393244 WME393244 WWA393244 S458780 JO458780 TK458780 ADG458780 ANC458780 AWY458780 BGU458780 BQQ458780 CAM458780 CKI458780 CUE458780 DEA458780 DNW458780 DXS458780 EHO458780 ERK458780 FBG458780 FLC458780 FUY458780 GEU458780 GOQ458780 GYM458780 HII458780 HSE458780 ICA458780 ILW458780 IVS458780 JFO458780 JPK458780 JZG458780 KJC458780 KSY458780 LCU458780 LMQ458780 LWM458780 MGI458780 MQE458780 NAA458780 NJW458780 NTS458780 ODO458780 ONK458780 OXG458780 PHC458780 PQY458780 QAU458780 QKQ458780 QUM458780 REI458780 ROE458780 RYA458780 SHW458780 SRS458780 TBO458780 TLK458780 TVG458780 UFC458780 UOY458780 UYU458780 VIQ458780 VSM458780 WCI458780 WME458780 WWA458780 S524316 JO524316 TK524316 ADG524316 ANC524316 AWY524316 BGU524316 BQQ524316 CAM524316 CKI524316 CUE524316 DEA524316 DNW524316 DXS524316 EHO524316 ERK524316 FBG524316 FLC524316 FUY524316 GEU524316 GOQ524316 GYM524316 HII524316 HSE524316 ICA524316 ILW524316 IVS524316 JFO524316 JPK524316 JZG524316 KJC524316 KSY524316 LCU524316 LMQ524316 LWM524316 MGI524316 MQE524316 NAA524316 NJW524316 NTS524316 ODO524316 ONK524316 OXG524316 PHC524316 PQY524316 QAU524316 QKQ524316 QUM524316 REI524316 ROE524316 RYA524316 SHW524316 SRS524316 TBO524316 TLK524316 TVG524316 UFC524316 UOY524316 UYU524316 VIQ524316 VSM524316 WCI524316 WME524316 WWA524316 S589852 JO589852 TK589852 ADG589852 ANC589852 AWY589852 BGU589852 BQQ589852 CAM589852 CKI589852 CUE589852 DEA589852 DNW589852 DXS589852 EHO589852 ERK589852 FBG589852 FLC589852 FUY589852 GEU589852 GOQ589852 GYM589852 HII589852 HSE589852 ICA589852 ILW589852 IVS589852 JFO589852 JPK589852 JZG589852 KJC589852 KSY589852 LCU589852 LMQ589852 LWM589852 MGI589852 MQE589852 NAA589852 NJW589852 NTS589852 ODO589852 ONK589852 OXG589852 PHC589852 PQY589852 QAU589852 QKQ589852 QUM589852 REI589852 ROE589852 RYA589852 SHW589852 SRS589852 TBO589852 TLK589852 TVG589852 UFC589852 UOY589852 UYU589852 VIQ589852 VSM589852 WCI589852 WME589852 WWA589852 S655388 JO655388 TK655388 ADG655388 ANC655388 AWY655388 BGU655388 BQQ655388 CAM655388 CKI655388 CUE655388 DEA655388 DNW655388 DXS655388 EHO655388 ERK655388 FBG655388 FLC655388 FUY655388 GEU655388 GOQ655388 GYM655388 HII655388 HSE655388 ICA655388 ILW655388 IVS655388 JFO655388 JPK655388 JZG655388 KJC655388 KSY655388 LCU655388 LMQ655388 LWM655388 MGI655388 MQE655388 NAA655388 NJW655388 NTS655388 ODO655388 ONK655388 OXG655388 PHC655388 PQY655388 QAU655388 QKQ655388 QUM655388 REI655388 ROE655388 RYA655388 SHW655388 SRS655388 TBO655388 TLK655388 TVG655388 UFC655388 UOY655388 UYU655388 VIQ655388 VSM655388 WCI655388 WME655388 WWA655388 S720924 JO720924 TK720924 ADG720924 ANC720924 AWY720924 BGU720924 BQQ720924 CAM720924 CKI720924 CUE720924 DEA720924 DNW720924 DXS720924 EHO720924 ERK720924 FBG720924 FLC720924 FUY720924 GEU720924 GOQ720924 GYM720924 HII720924 HSE720924 ICA720924 ILW720924 IVS720924 JFO720924 JPK720924 JZG720924 KJC720924 KSY720924 LCU720924 LMQ720924 LWM720924 MGI720924 MQE720924 NAA720924 NJW720924 NTS720924 ODO720924 ONK720924 OXG720924 PHC720924 PQY720924 QAU720924 QKQ720924 QUM720924 REI720924 ROE720924 RYA720924 SHW720924 SRS720924 TBO720924 TLK720924 TVG720924 UFC720924 UOY720924 UYU720924 VIQ720924 VSM720924 WCI720924 WME720924 WWA720924 S786460 JO786460 TK786460 ADG786460 ANC786460 AWY786460 BGU786460 BQQ786460 CAM786460 CKI786460 CUE786460 DEA786460 DNW786460 DXS786460 EHO786460 ERK786460 FBG786460 FLC786460 FUY786460 GEU786460 GOQ786460 GYM786460 HII786460 HSE786460 ICA786460 ILW786460 IVS786460 JFO786460 JPK786460 JZG786460 KJC786460 KSY786460 LCU786460 LMQ786460 LWM786460 MGI786460 MQE786460 NAA786460 NJW786460 NTS786460 ODO786460 ONK786460 OXG786460 PHC786460 PQY786460 QAU786460 QKQ786460 QUM786460 REI786460 ROE786460 RYA786460 SHW786460 SRS786460 TBO786460 TLK786460 TVG786460 UFC786460 UOY786460 UYU786460 VIQ786460 VSM786460 WCI786460 WME786460 WWA786460 S851996 JO851996 TK851996 ADG851996 ANC851996 AWY851996 BGU851996 BQQ851996 CAM851996 CKI851996 CUE851996 DEA851996 DNW851996 DXS851996 EHO851996 ERK851996 FBG851996 FLC851996 FUY851996 GEU851996 GOQ851996 GYM851996 HII851996 HSE851996 ICA851996 ILW851996 IVS851996 JFO851996 JPK851996 JZG851996 KJC851996 KSY851996 LCU851996 LMQ851996 LWM851996 MGI851996 MQE851996 NAA851996 NJW851996 NTS851996 ODO851996 ONK851996 OXG851996 PHC851996 PQY851996 QAU851996 QKQ851996 QUM851996 REI851996 ROE851996 RYA851996 SHW851996 SRS851996 TBO851996 TLK851996 TVG851996 UFC851996 UOY851996 UYU851996 VIQ851996 VSM851996 WCI851996 WME851996 WWA851996 S917532 JO917532 TK917532 ADG917532 ANC917532 AWY917532 BGU917532 BQQ917532 CAM917532 CKI917532 CUE917532 DEA917532 DNW917532 DXS917532 EHO917532 ERK917532 FBG917532 FLC917532 FUY917532 GEU917532 GOQ917532 GYM917532 HII917532 HSE917532 ICA917532 ILW917532 IVS917532 JFO917532 JPK917532 JZG917532 KJC917532 KSY917532 LCU917532 LMQ917532 LWM917532 MGI917532 MQE917532 NAA917532 NJW917532 NTS917532 ODO917532 ONK917532 OXG917532 PHC917532 PQY917532 QAU917532 QKQ917532 QUM917532 REI917532 ROE917532 RYA917532 SHW917532 SRS917532 TBO917532 TLK917532 TVG917532 UFC917532 UOY917532 UYU917532 VIQ917532 VSM917532 WCI917532 WME917532 WWA917532 S983068 JO983068 TK983068 ADG983068 ANC983068 AWY983068 BGU983068 BQQ983068 CAM983068 CKI983068 CUE983068 DEA983068 DNW983068 DXS983068 EHO983068 ERK983068 FBG983068 FLC983068 FUY983068 GEU983068 GOQ983068 GYM983068 HII983068 HSE983068 ICA983068 ILW983068 IVS983068 JFO983068 JPK983068 JZG983068 KJC983068 KSY983068 LCU983068 LMQ983068 LWM983068 MGI983068 MQE983068 NAA983068 NJW983068 NTS983068 ODO983068 ONK983068 OXG983068 PHC983068 PQY983068 QAU983068 QKQ983068 QUM983068 REI983068 ROE983068 RYA983068 SHW983068 SRS983068 TBO983068 TLK983068 TVG983068 UFC983068 UOY983068 UYU983068 VIQ983068 VSM983068 WCI983068 WME983068 WWA983068 S68 JO68 TK68 ADG68 ANC68 AWY68 BGU68 BQQ68 CAM68 CKI68 CUE68 DEA68 DNW68 DXS68 EHO68 ERK68 FBG68 FLC68 FUY68 GEU68 GOQ68 GYM68 HII68 HSE68 ICA68 ILW68 IVS68 JFO68 JPK68 JZG68 KJC68 KSY68 LCU68 LMQ68 LWM68 MGI68 MQE68 NAA68 NJW68 NTS68 ODO68 ONK68 OXG68 PHC68 PQY68 QAU68 QKQ68 QUM68 REI68 ROE68 RYA68 SHW68 SRS68 TBO68 TLK68 TVG68 UFC68 UOY68 UYU68 VIQ68 VSM68 WCI68 WME68 WWA68 S65604 JO65604 TK65604 ADG65604 ANC65604 AWY65604 BGU65604 BQQ65604 CAM65604 CKI65604 CUE65604 DEA65604 DNW65604 DXS65604 EHO65604 ERK65604 FBG65604 FLC65604 FUY65604 GEU65604 GOQ65604 GYM65604 HII65604 HSE65604 ICA65604 ILW65604 IVS65604 JFO65604 JPK65604 JZG65604 KJC65604 KSY65604 LCU65604 LMQ65604 LWM65604 MGI65604 MQE65604 NAA65604 NJW65604 NTS65604 ODO65604 ONK65604 OXG65604 PHC65604 PQY65604 QAU65604 QKQ65604 QUM65604 REI65604 ROE65604 RYA65604 SHW65604 SRS65604 TBO65604 TLK65604 TVG65604 UFC65604 UOY65604 UYU65604 VIQ65604 VSM65604 WCI65604 WME65604 WWA65604 S131140 JO131140 TK131140 ADG131140 ANC131140 AWY131140 BGU131140 BQQ131140 CAM131140 CKI131140 CUE131140 DEA131140 DNW131140 DXS131140 EHO131140 ERK131140 FBG131140 FLC131140 FUY131140 GEU131140 GOQ131140 GYM131140 HII131140 HSE131140 ICA131140 ILW131140 IVS131140 JFO131140 JPK131140 JZG131140 KJC131140 KSY131140 LCU131140 LMQ131140 LWM131140 MGI131140 MQE131140 NAA131140 NJW131140 NTS131140 ODO131140 ONK131140 OXG131140 PHC131140 PQY131140 QAU131140 QKQ131140 QUM131140 REI131140 ROE131140 RYA131140 SHW131140 SRS131140 TBO131140 TLK131140 TVG131140 UFC131140 UOY131140 UYU131140 VIQ131140 VSM131140 WCI131140 WME131140 WWA131140 S196676 JO196676 TK196676 ADG196676 ANC196676 AWY196676 BGU196676 BQQ196676 CAM196676 CKI196676 CUE196676 DEA196676 DNW196676 DXS196676 EHO196676 ERK196676 FBG196676 FLC196676 FUY196676 GEU196676 GOQ196676 GYM196676 HII196676 HSE196676 ICA196676 ILW196676 IVS196676 JFO196676 JPK196676 JZG196676 KJC196676 KSY196676 LCU196676 LMQ196676 LWM196676 MGI196676 MQE196676 NAA196676 NJW196676 NTS196676 ODO196676 ONK196676 OXG196676 PHC196676 PQY196676 QAU196676 QKQ196676 QUM196676 REI196676 ROE196676 RYA196676 SHW196676 SRS196676 TBO196676 TLK196676 TVG196676 UFC196676 UOY196676 UYU196676 VIQ196676 VSM196676 WCI196676 WME196676 WWA196676 S262212 JO262212 TK262212 ADG262212 ANC262212 AWY262212 BGU262212 BQQ262212 CAM262212 CKI262212 CUE262212 DEA262212 DNW262212 DXS262212 EHO262212 ERK262212 FBG262212 FLC262212 FUY262212 GEU262212 GOQ262212 GYM262212 HII262212 HSE262212 ICA262212 ILW262212 IVS262212 JFO262212 JPK262212 JZG262212 KJC262212 KSY262212 LCU262212 LMQ262212 LWM262212 MGI262212 MQE262212 NAA262212 NJW262212 NTS262212 ODO262212 ONK262212 OXG262212 PHC262212 PQY262212 QAU262212 QKQ262212 QUM262212 REI262212 ROE262212 RYA262212 SHW262212 SRS262212 TBO262212 TLK262212 TVG262212 UFC262212 UOY262212 UYU262212 VIQ262212 VSM262212 WCI262212 WME262212 WWA262212 S327748 JO327748 TK327748 ADG327748 ANC327748 AWY327748 BGU327748 BQQ327748 CAM327748 CKI327748 CUE327748 DEA327748 DNW327748 DXS327748 EHO327748 ERK327748 FBG327748 FLC327748 FUY327748 GEU327748 GOQ327748 GYM327748 HII327748 HSE327748 ICA327748 ILW327748 IVS327748 JFO327748 JPK327748 JZG327748 KJC327748 KSY327748 LCU327748 LMQ327748 LWM327748 MGI327748 MQE327748 NAA327748 NJW327748 NTS327748 ODO327748 ONK327748 OXG327748 PHC327748 PQY327748 QAU327748 QKQ327748 QUM327748 REI327748 ROE327748 RYA327748 SHW327748 SRS327748 TBO327748 TLK327748 TVG327748 UFC327748 UOY327748 UYU327748 VIQ327748 VSM327748 WCI327748 WME327748 WWA327748 S393284 JO393284 TK393284 ADG393284 ANC393284 AWY393284 BGU393284 BQQ393284 CAM393284 CKI393284 CUE393284 DEA393284 DNW393284 DXS393284 EHO393284 ERK393284 FBG393284 FLC393284 FUY393284 GEU393284 GOQ393284 GYM393284 HII393284 HSE393284 ICA393284 ILW393284 IVS393284 JFO393284 JPK393284 JZG393284 KJC393284 KSY393284 LCU393284 LMQ393284 LWM393284 MGI393284 MQE393284 NAA393284 NJW393284 NTS393284 ODO393284 ONK393284 OXG393284 PHC393284 PQY393284 QAU393284 QKQ393284 QUM393284 REI393284 ROE393284 RYA393284 SHW393284 SRS393284 TBO393284 TLK393284 TVG393284 UFC393284 UOY393284 UYU393284 VIQ393284 VSM393284 WCI393284 WME393284 WWA393284 S458820 JO458820 TK458820 ADG458820 ANC458820 AWY458820 BGU458820 BQQ458820 CAM458820 CKI458820 CUE458820 DEA458820 DNW458820 DXS458820 EHO458820 ERK458820 FBG458820 FLC458820 FUY458820 GEU458820 GOQ458820 GYM458820 HII458820 HSE458820 ICA458820 ILW458820 IVS458820 JFO458820 JPK458820 JZG458820 KJC458820 KSY458820 LCU458820 LMQ458820 LWM458820 MGI458820 MQE458820 NAA458820 NJW458820 NTS458820 ODO458820 ONK458820 OXG458820 PHC458820 PQY458820 QAU458820 QKQ458820 QUM458820 REI458820 ROE458820 RYA458820 SHW458820 SRS458820 TBO458820 TLK458820 TVG458820 UFC458820 UOY458820 UYU458820 VIQ458820 VSM458820 WCI458820 WME458820 WWA458820 S524356 JO524356 TK524356 ADG524356 ANC524356 AWY524356 BGU524356 BQQ524356 CAM524356 CKI524356 CUE524356 DEA524356 DNW524356 DXS524356 EHO524356 ERK524356 FBG524356 FLC524356 FUY524356 GEU524356 GOQ524356 GYM524356 HII524356 HSE524356 ICA524356 ILW524356 IVS524356 JFO524356 JPK524356 JZG524356 KJC524356 KSY524356 LCU524356 LMQ524356 LWM524356 MGI524356 MQE524356 NAA524356 NJW524356 NTS524356 ODO524356 ONK524356 OXG524356 PHC524356 PQY524356 QAU524356 QKQ524356 QUM524356 REI524356 ROE524356 RYA524356 SHW524356 SRS524356 TBO524356 TLK524356 TVG524356 UFC524356 UOY524356 UYU524356 VIQ524356 VSM524356 WCI524356 WME524356 WWA524356 S589892 JO589892 TK589892 ADG589892 ANC589892 AWY589892 BGU589892 BQQ589892 CAM589892 CKI589892 CUE589892 DEA589892 DNW589892 DXS589892 EHO589892 ERK589892 FBG589892 FLC589892 FUY589892 GEU589892 GOQ589892 GYM589892 HII589892 HSE589892 ICA589892 ILW589892 IVS589892 JFO589892 JPK589892 JZG589892 KJC589892 KSY589892 LCU589892 LMQ589892 LWM589892 MGI589892 MQE589892 NAA589892 NJW589892 NTS589892 ODO589892 ONK589892 OXG589892 PHC589892 PQY589892 QAU589892 QKQ589892 QUM589892 REI589892 ROE589892 RYA589892 SHW589892 SRS589892 TBO589892 TLK589892 TVG589892 UFC589892 UOY589892 UYU589892 VIQ589892 VSM589892 WCI589892 WME589892 WWA589892 S655428 JO655428 TK655428 ADG655428 ANC655428 AWY655428 BGU655428 BQQ655428 CAM655428 CKI655428 CUE655428 DEA655428 DNW655428 DXS655428 EHO655428 ERK655428 FBG655428 FLC655428 FUY655428 GEU655428 GOQ655428 GYM655428 HII655428 HSE655428 ICA655428 ILW655428 IVS655428 JFO655428 JPK655428 JZG655428 KJC655428 KSY655428 LCU655428 LMQ655428 LWM655428 MGI655428 MQE655428 NAA655428 NJW655428 NTS655428 ODO655428 ONK655428 OXG655428 PHC655428 PQY655428 QAU655428 QKQ655428 QUM655428 REI655428 ROE655428 RYA655428 SHW655428 SRS655428 TBO655428 TLK655428 TVG655428 UFC655428 UOY655428 UYU655428 VIQ655428 VSM655428 WCI655428 WME655428 WWA655428 S720964 JO720964 TK720964 ADG720964 ANC720964 AWY720964 BGU720964 BQQ720964 CAM720964 CKI720964 CUE720964 DEA720964 DNW720964 DXS720964 EHO720964 ERK720964 FBG720964 FLC720964 FUY720964 GEU720964 GOQ720964 GYM720964 HII720964 HSE720964 ICA720964 ILW720964 IVS720964 JFO720964 JPK720964 JZG720964 KJC720964 KSY720964 LCU720964 LMQ720964 LWM720964 MGI720964 MQE720964 NAA720964 NJW720964 NTS720964 ODO720964 ONK720964 OXG720964 PHC720964 PQY720964 QAU720964 QKQ720964 QUM720964 REI720964 ROE720964 RYA720964 SHW720964 SRS720964 TBO720964 TLK720964 TVG720964 UFC720964 UOY720964 UYU720964 VIQ720964 VSM720964 WCI720964 WME720964 WWA720964 S786500 JO786500 TK786500 ADG786500 ANC786500 AWY786500 BGU786500 BQQ786500 CAM786500 CKI786500 CUE786500 DEA786500 DNW786500 DXS786500 EHO786500 ERK786500 FBG786500 FLC786500 FUY786500 GEU786500 GOQ786500 GYM786500 HII786500 HSE786500 ICA786500 ILW786500 IVS786500 JFO786500 JPK786500 JZG786500 KJC786500 KSY786500 LCU786500 LMQ786500 LWM786500 MGI786500 MQE786500 NAA786500 NJW786500 NTS786500 ODO786500 ONK786500 OXG786500 PHC786500 PQY786500 QAU786500 QKQ786500 QUM786500 REI786500 ROE786500 RYA786500 SHW786500 SRS786500 TBO786500 TLK786500 TVG786500 UFC786500 UOY786500 UYU786500 VIQ786500 VSM786500 WCI786500 WME786500 WWA786500 S852036 JO852036 TK852036 ADG852036 ANC852036 AWY852036 BGU852036 BQQ852036 CAM852036 CKI852036 CUE852036 DEA852036 DNW852036 DXS852036 EHO852036 ERK852036 FBG852036 FLC852036 FUY852036 GEU852036 GOQ852036 GYM852036 HII852036 HSE852036 ICA852036 ILW852036 IVS852036 JFO852036 JPK852036 JZG852036 KJC852036 KSY852036 LCU852036 LMQ852036 LWM852036 MGI852036 MQE852036 NAA852036 NJW852036 NTS852036 ODO852036 ONK852036 OXG852036 PHC852036 PQY852036 QAU852036 QKQ852036 QUM852036 REI852036 ROE852036 RYA852036 SHW852036 SRS852036 TBO852036 TLK852036 TVG852036 UFC852036 UOY852036 UYU852036 VIQ852036 VSM852036 WCI852036 WME852036 WWA852036 S917572 JO917572 TK917572 ADG917572 ANC917572 AWY917572 BGU917572 BQQ917572 CAM917572 CKI917572 CUE917572 DEA917572 DNW917572 DXS917572 EHO917572 ERK917572 FBG917572 FLC917572 FUY917572 GEU917572 GOQ917572 GYM917572 HII917572 HSE917572 ICA917572 ILW917572 IVS917572 JFO917572 JPK917572 JZG917572 KJC917572 KSY917572 LCU917572 LMQ917572 LWM917572 MGI917572 MQE917572 NAA917572 NJW917572 NTS917572 ODO917572 ONK917572 OXG917572 PHC917572 PQY917572 QAU917572 QKQ917572 QUM917572 REI917572 ROE917572 RYA917572 SHW917572 SRS917572 TBO917572 TLK917572 TVG917572 UFC917572 UOY917572 UYU917572 VIQ917572 VSM917572 WCI917572 WME917572 WWA917572 S983108 JO983108 TK983108 ADG983108 ANC983108 AWY983108 BGU983108 BQQ983108 CAM983108 CKI983108 CUE983108 DEA983108 DNW983108 DXS983108 EHO983108 ERK983108 FBG983108 FLC983108 FUY983108 GEU983108 GOQ983108 GYM983108 HII983108 HSE983108 ICA983108 ILW983108 IVS983108 JFO983108 JPK983108 JZG983108 KJC983108 KSY983108 LCU983108 LMQ983108 LWM983108 MGI983108 MQE983108 NAA983108 NJW983108 NTS983108 ODO983108 ONK983108 OXG983108 PHC983108 PQY983108 QAU983108 QKQ983108 QUM983108 REI983108 ROE983108 RYA983108 SHW983108 SRS983108 TBO983108 TLK983108 TVG983108 UFC983108 UOY983108 UYU983108 VIQ983108 VSM983108 WCI983108 WME983108 WWA983108 S108 JO108 TK108 ADG108 ANC108 AWY108 BGU108 BQQ108 CAM108 CKI108 CUE108 DEA108 DNW108 DXS108 EHO108 ERK108 FBG108 FLC108 FUY108 GEU108 GOQ108 GYM108 HII108 HSE108 ICA108 ILW108 IVS108 JFO108 JPK108 JZG108 KJC108 KSY108 LCU108 LMQ108 LWM108 MGI108 MQE108 NAA108 NJW108 NTS108 ODO108 ONK108 OXG108 PHC108 PQY108 QAU108 QKQ108 QUM108 REI108 ROE108 RYA108 SHW108 SRS108 TBO108 TLK108 TVG108 UFC108 UOY108 UYU108 VIQ108 VSM108 WCI108 WME108 WWA108 S65644 JO65644 TK65644 ADG65644 ANC65644 AWY65644 BGU65644 BQQ65644 CAM65644 CKI65644 CUE65644 DEA65644 DNW65644 DXS65644 EHO65644 ERK65644 FBG65644 FLC65644 FUY65644 GEU65644 GOQ65644 GYM65644 HII65644 HSE65644 ICA65644 ILW65644 IVS65644 JFO65644 JPK65644 JZG65644 KJC65644 KSY65644 LCU65644 LMQ65644 LWM65644 MGI65644 MQE65644 NAA65644 NJW65644 NTS65644 ODO65644 ONK65644 OXG65644 PHC65644 PQY65644 QAU65644 QKQ65644 QUM65644 REI65644 ROE65644 RYA65644 SHW65644 SRS65644 TBO65644 TLK65644 TVG65644 UFC65644 UOY65644 UYU65644 VIQ65644 VSM65644 WCI65644 WME65644 WWA65644 S131180 JO131180 TK131180 ADG131180 ANC131180 AWY131180 BGU131180 BQQ131180 CAM131180 CKI131180 CUE131180 DEA131180 DNW131180 DXS131180 EHO131180 ERK131180 FBG131180 FLC131180 FUY131180 GEU131180 GOQ131180 GYM131180 HII131180 HSE131180 ICA131180 ILW131180 IVS131180 JFO131180 JPK131180 JZG131180 KJC131180 KSY131180 LCU131180 LMQ131180 LWM131180 MGI131180 MQE131180 NAA131180 NJW131180 NTS131180 ODO131180 ONK131180 OXG131180 PHC131180 PQY131180 QAU131180 QKQ131180 QUM131180 REI131180 ROE131180 RYA131180 SHW131180 SRS131180 TBO131180 TLK131180 TVG131180 UFC131180 UOY131180 UYU131180 VIQ131180 VSM131180 WCI131180 WME131180 WWA131180 S196716 JO196716 TK196716 ADG196716 ANC196716 AWY196716 BGU196716 BQQ196716 CAM196716 CKI196716 CUE196716 DEA196716 DNW196716 DXS196716 EHO196716 ERK196716 FBG196716 FLC196716 FUY196716 GEU196716 GOQ196716 GYM196716 HII196716 HSE196716 ICA196716 ILW196716 IVS196716 JFO196716 JPK196716 JZG196716 KJC196716 KSY196716 LCU196716 LMQ196716 LWM196716 MGI196716 MQE196716 NAA196716 NJW196716 NTS196716 ODO196716 ONK196716 OXG196716 PHC196716 PQY196716 QAU196716 QKQ196716 QUM196716 REI196716 ROE196716 RYA196716 SHW196716 SRS196716 TBO196716 TLK196716 TVG196716 UFC196716 UOY196716 UYU196716 VIQ196716 VSM196716 WCI196716 WME196716 WWA196716 S262252 JO262252 TK262252 ADG262252 ANC262252 AWY262252 BGU262252 BQQ262252 CAM262252 CKI262252 CUE262252 DEA262252 DNW262252 DXS262252 EHO262252 ERK262252 FBG262252 FLC262252 FUY262252 GEU262252 GOQ262252 GYM262252 HII262252 HSE262252 ICA262252 ILW262252 IVS262252 JFO262252 JPK262252 JZG262252 KJC262252 KSY262252 LCU262252 LMQ262252 LWM262252 MGI262252 MQE262252 NAA262252 NJW262252 NTS262252 ODO262252 ONK262252 OXG262252 PHC262252 PQY262252 QAU262252 QKQ262252 QUM262252 REI262252 ROE262252 RYA262252 SHW262252 SRS262252 TBO262252 TLK262252 TVG262252 UFC262252 UOY262252 UYU262252 VIQ262252 VSM262252 WCI262252 WME262252 WWA262252 S327788 JO327788 TK327788 ADG327788 ANC327788 AWY327788 BGU327788 BQQ327788 CAM327788 CKI327788 CUE327788 DEA327788 DNW327788 DXS327788 EHO327788 ERK327788 FBG327788 FLC327788 FUY327788 GEU327788 GOQ327788 GYM327788 HII327788 HSE327788 ICA327788 ILW327788 IVS327788 JFO327788 JPK327788 JZG327788 KJC327788 KSY327788 LCU327788 LMQ327788 LWM327788 MGI327788 MQE327788 NAA327788 NJW327788 NTS327788 ODO327788 ONK327788 OXG327788 PHC327788 PQY327788 QAU327788 QKQ327788 QUM327788 REI327788 ROE327788 RYA327788 SHW327788 SRS327788 TBO327788 TLK327788 TVG327788 UFC327788 UOY327788 UYU327788 VIQ327788 VSM327788 WCI327788 WME327788 WWA327788 S393324 JO393324 TK393324 ADG393324 ANC393324 AWY393324 BGU393324 BQQ393324 CAM393324 CKI393324 CUE393324 DEA393324 DNW393324 DXS393324 EHO393324 ERK393324 FBG393324 FLC393324 FUY393324 GEU393324 GOQ393324 GYM393324 HII393324 HSE393324 ICA393324 ILW393324 IVS393324 JFO393324 JPK393324 JZG393324 KJC393324 KSY393324 LCU393324 LMQ393324 LWM393324 MGI393324 MQE393324 NAA393324 NJW393324 NTS393324 ODO393324 ONK393324 OXG393324 PHC393324 PQY393324 QAU393324 QKQ393324 QUM393324 REI393324 ROE393324 RYA393324 SHW393324 SRS393324 TBO393324 TLK393324 TVG393324 UFC393324 UOY393324 UYU393324 VIQ393324 VSM393324 WCI393324 WME393324 WWA393324 S458860 JO458860 TK458860 ADG458860 ANC458860 AWY458860 BGU458860 BQQ458860 CAM458860 CKI458860 CUE458860 DEA458860 DNW458860 DXS458860 EHO458860 ERK458860 FBG458860 FLC458860 FUY458860 GEU458860 GOQ458860 GYM458860 HII458860 HSE458860 ICA458860 ILW458860 IVS458860 JFO458860 JPK458860 JZG458860 KJC458860 KSY458860 LCU458860 LMQ458860 LWM458860 MGI458860 MQE458860 NAA458860 NJW458860 NTS458860 ODO458860 ONK458860 OXG458860 PHC458860 PQY458860 QAU458860 QKQ458860 QUM458860 REI458860 ROE458860 RYA458860 SHW458860 SRS458860 TBO458860 TLK458860 TVG458860 UFC458860 UOY458860 UYU458860 VIQ458860 VSM458860 WCI458860 WME458860 WWA458860 S524396 JO524396 TK524396 ADG524396 ANC524396 AWY524396 BGU524396 BQQ524396 CAM524396 CKI524396 CUE524396 DEA524396 DNW524396 DXS524396 EHO524396 ERK524396 FBG524396 FLC524396 FUY524396 GEU524396 GOQ524396 GYM524396 HII524396 HSE524396 ICA524396 ILW524396 IVS524396 JFO524396 JPK524396 JZG524396 KJC524396 KSY524396 LCU524396 LMQ524396 LWM524396 MGI524396 MQE524396 NAA524396 NJW524396 NTS524396 ODO524396 ONK524396 OXG524396 PHC524396 PQY524396 QAU524396 QKQ524396 QUM524396 REI524396 ROE524396 RYA524396 SHW524396 SRS524396 TBO524396 TLK524396 TVG524396 UFC524396 UOY524396 UYU524396 VIQ524396 VSM524396 WCI524396 WME524396 WWA524396 S589932 JO589932 TK589932 ADG589932 ANC589932 AWY589932 BGU589932 BQQ589932 CAM589932 CKI589932 CUE589932 DEA589932 DNW589932 DXS589932 EHO589932 ERK589932 FBG589932 FLC589932 FUY589932 GEU589932 GOQ589932 GYM589932 HII589932 HSE589932 ICA589932 ILW589932 IVS589932 JFO589932 JPK589932 JZG589932 KJC589932 KSY589932 LCU589932 LMQ589932 LWM589932 MGI589932 MQE589932 NAA589932 NJW589932 NTS589932 ODO589932 ONK589932 OXG589932 PHC589932 PQY589932 QAU589932 QKQ589932 QUM589932 REI589932 ROE589932 RYA589932 SHW589932 SRS589932 TBO589932 TLK589932 TVG589932 UFC589932 UOY589932 UYU589932 VIQ589932 VSM589932 WCI589932 WME589932 WWA589932 S655468 JO655468 TK655468 ADG655468 ANC655468 AWY655468 BGU655468 BQQ655468 CAM655468 CKI655468 CUE655468 DEA655468 DNW655468 DXS655468 EHO655468 ERK655468 FBG655468 FLC655468 FUY655468 GEU655468 GOQ655468 GYM655468 HII655468 HSE655468 ICA655468 ILW655468 IVS655468 JFO655468 JPK655468 JZG655468 KJC655468 KSY655468 LCU655468 LMQ655468 LWM655468 MGI655468 MQE655468 NAA655468 NJW655468 NTS655468 ODO655468 ONK655468 OXG655468 PHC655468 PQY655468 QAU655468 QKQ655468 QUM655468 REI655468 ROE655468 RYA655468 SHW655468 SRS655468 TBO655468 TLK655468 TVG655468 UFC655468 UOY655468 UYU655468 VIQ655468 VSM655468 WCI655468 WME655468 WWA655468 S721004 JO721004 TK721004 ADG721004 ANC721004 AWY721004 BGU721004 BQQ721004 CAM721004 CKI721004 CUE721004 DEA721004 DNW721004 DXS721004 EHO721004 ERK721004 FBG721004 FLC721004 FUY721004 GEU721004 GOQ721004 GYM721004 HII721004 HSE721004 ICA721004 ILW721004 IVS721004 JFO721004 JPK721004 JZG721004 KJC721004 KSY721004 LCU721004 LMQ721004 LWM721004 MGI721004 MQE721004 NAA721004 NJW721004 NTS721004 ODO721004 ONK721004 OXG721004 PHC721004 PQY721004 QAU721004 QKQ721004 QUM721004 REI721004 ROE721004 RYA721004 SHW721004 SRS721004 TBO721004 TLK721004 TVG721004 UFC721004 UOY721004 UYU721004 VIQ721004 VSM721004 WCI721004 WME721004 WWA721004 S786540 JO786540 TK786540 ADG786540 ANC786540 AWY786540 BGU786540 BQQ786540 CAM786540 CKI786540 CUE786540 DEA786540 DNW786540 DXS786540 EHO786540 ERK786540 FBG786540 FLC786540 FUY786540 GEU786540 GOQ786540 GYM786540 HII786540 HSE786540 ICA786540 ILW786540 IVS786540 JFO786540 JPK786540 JZG786540 KJC786540 KSY786540 LCU786540 LMQ786540 LWM786540 MGI786540 MQE786540 NAA786540 NJW786540 NTS786540 ODO786540 ONK786540 OXG786540 PHC786540 PQY786540 QAU786540 QKQ786540 QUM786540 REI786540 ROE786540 RYA786540 SHW786540 SRS786540 TBO786540 TLK786540 TVG786540 UFC786540 UOY786540 UYU786540 VIQ786540 VSM786540 WCI786540 WME786540 WWA786540 S852076 JO852076 TK852076 ADG852076 ANC852076 AWY852076 BGU852076 BQQ852076 CAM852076 CKI852076 CUE852076 DEA852076 DNW852076 DXS852076 EHO852076 ERK852076 FBG852076 FLC852076 FUY852076 GEU852076 GOQ852076 GYM852076 HII852076 HSE852076 ICA852076 ILW852076 IVS852076 JFO852076 JPK852076 JZG852076 KJC852076 KSY852076 LCU852076 LMQ852076 LWM852076 MGI852076 MQE852076 NAA852076 NJW852076 NTS852076 ODO852076 ONK852076 OXG852076 PHC852076 PQY852076 QAU852076 QKQ852076 QUM852076 REI852076 ROE852076 RYA852076 SHW852076 SRS852076 TBO852076 TLK852076 TVG852076 UFC852076 UOY852076 UYU852076 VIQ852076 VSM852076 WCI852076 WME852076 WWA852076 S917612 JO917612 TK917612 ADG917612 ANC917612 AWY917612 BGU917612 BQQ917612 CAM917612 CKI917612 CUE917612 DEA917612 DNW917612 DXS917612 EHO917612 ERK917612 FBG917612 FLC917612 FUY917612 GEU917612 GOQ917612 GYM917612 HII917612 HSE917612 ICA917612 ILW917612 IVS917612 JFO917612 JPK917612 JZG917612 KJC917612 KSY917612 LCU917612 LMQ917612 LWM917612 MGI917612 MQE917612 NAA917612 NJW917612 NTS917612 ODO917612 ONK917612 OXG917612 PHC917612 PQY917612 QAU917612 QKQ917612 QUM917612 REI917612 ROE917612 RYA917612 SHW917612 SRS917612 TBO917612 TLK917612 TVG917612 UFC917612 UOY917612 UYU917612 VIQ917612 VSM917612 WCI917612 WME917612 WWA917612 S983148 JO983148 TK983148 ADG983148 ANC983148 AWY983148 BGU983148 BQQ983148 CAM983148 CKI983148 CUE983148 DEA983148 DNW983148 DXS983148 EHO983148 ERK983148 FBG983148 FLC983148 FUY983148 GEU983148 GOQ983148 GYM983148 HII983148 HSE983148 ICA983148 ILW983148 IVS983148 JFO983148 JPK983148 JZG983148 KJC983148 KSY983148 LCU983148 LMQ983148 LWM983148 MGI983148 MQE983148 NAA983148 NJW983148 NTS983148 ODO983148 ONK983148 OXG983148 PHC983148 PQY983148 QAU983148 QKQ983148 QUM983148 REI983148 ROE983148 RYA983148 SHW983148 SRS983148 TBO983148 TLK983148 TVG983148 UFC983148 UOY983148 UYU983148 VIQ983148 VSM983148 WCI983148 WME983148 WWA983148" xr:uid="{00000000-0002-0000-0200-000003000000}">
      <formula1>0</formula1>
      <formula2>0</formula2>
    </dataValidation>
    <dataValidation type="decimal" allowBlank="1" showErrorMessage="1" errorTitle="Erro de valores" error="Digite um valor maior do que 0." sqref="S27 JO27 TK27 ADG27 ANC27 AWY27 BGU27 BQQ27 CAM27 CKI27 CUE27 DEA27 DNW27 DXS27 EHO27 ERK27 FBG27 FLC27 FUY27 GEU27 GOQ27 GYM27 HII27 HSE27 ICA27 ILW27 IVS27 JFO27 JPK27 JZG27 KJC27 KSY27 LCU27 LMQ27 LWM27 MGI27 MQE27 NAA27 NJW27 NTS27 ODO27 ONK27 OXG27 PHC27 PQY27 QAU27 QKQ27 QUM27 REI27 ROE27 RYA27 SHW27 SRS27 TBO27 TLK27 TVG27 UFC27 UOY27 UYU27 VIQ27 VSM27 WCI27 WME27 WWA27 S65563 JO65563 TK65563 ADG65563 ANC65563 AWY65563 BGU65563 BQQ65563 CAM65563 CKI65563 CUE65563 DEA65563 DNW65563 DXS65563 EHO65563 ERK65563 FBG65563 FLC65563 FUY65563 GEU65563 GOQ65563 GYM65563 HII65563 HSE65563 ICA65563 ILW65563 IVS65563 JFO65563 JPK65563 JZG65563 KJC65563 KSY65563 LCU65563 LMQ65563 LWM65563 MGI65563 MQE65563 NAA65563 NJW65563 NTS65563 ODO65563 ONK65563 OXG65563 PHC65563 PQY65563 QAU65563 QKQ65563 QUM65563 REI65563 ROE65563 RYA65563 SHW65563 SRS65563 TBO65563 TLK65563 TVG65563 UFC65563 UOY65563 UYU65563 VIQ65563 VSM65563 WCI65563 WME65563 WWA65563 S131099 JO131099 TK131099 ADG131099 ANC131099 AWY131099 BGU131099 BQQ131099 CAM131099 CKI131099 CUE131099 DEA131099 DNW131099 DXS131099 EHO131099 ERK131099 FBG131099 FLC131099 FUY131099 GEU131099 GOQ131099 GYM131099 HII131099 HSE131099 ICA131099 ILW131099 IVS131099 JFO131099 JPK131099 JZG131099 KJC131099 KSY131099 LCU131099 LMQ131099 LWM131099 MGI131099 MQE131099 NAA131099 NJW131099 NTS131099 ODO131099 ONK131099 OXG131099 PHC131099 PQY131099 QAU131099 QKQ131099 QUM131099 REI131099 ROE131099 RYA131099 SHW131099 SRS131099 TBO131099 TLK131099 TVG131099 UFC131099 UOY131099 UYU131099 VIQ131099 VSM131099 WCI131099 WME131099 WWA131099 S196635 JO196635 TK196635 ADG196635 ANC196635 AWY196635 BGU196635 BQQ196635 CAM196635 CKI196635 CUE196635 DEA196635 DNW196635 DXS196635 EHO196635 ERK196635 FBG196635 FLC196635 FUY196635 GEU196635 GOQ196635 GYM196635 HII196635 HSE196635 ICA196635 ILW196635 IVS196635 JFO196635 JPK196635 JZG196635 KJC196635 KSY196635 LCU196635 LMQ196635 LWM196635 MGI196635 MQE196635 NAA196635 NJW196635 NTS196635 ODO196635 ONK196635 OXG196635 PHC196635 PQY196635 QAU196635 QKQ196635 QUM196635 REI196635 ROE196635 RYA196635 SHW196635 SRS196635 TBO196635 TLK196635 TVG196635 UFC196635 UOY196635 UYU196635 VIQ196635 VSM196635 WCI196635 WME196635 WWA196635 S262171 JO262171 TK262171 ADG262171 ANC262171 AWY262171 BGU262171 BQQ262171 CAM262171 CKI262171 CUE262171 DEA262171 DNW262171 DXS262171 EHO262171 ERK262171 FBG262171 FLC262171 FUY262171 GEU262171 GOQ262171 GYM262171 HII262171 HSE262171 ICA262171 ILW262171 IVS262171 JFO262171 JPK262171 JZG262171 KJC262171 KSY262171 LCU262171 LMQ262171 LWM262171 MGI262171 MQE262171 NAA262171 NJW262171 NTS262171 ODO262171 ONK262171 OXG262171 PHC262171 PQY262171 QAU262171 QKQ262171 QUM262171 REI262171 ROE262171 RYA262171 SHW262171 SRS262171 TBO262171 TLK262171 TVG262171 UFC262171 UOY262171 UYU262171 VIQ262171 VSM262171 WCI262171 WME262171 WWA262171 S327707 JO327707 TK327707 ADG327707 ANC327707 AWY327707 BGU327707 BQQ327707 CAM327707 CKI327707 CUE327707 DEA327707 DNW327707 DXS327707 EHO327707 ERK327707 FBG327707 FLC327707 FUY327707 GEU327707 GOQ327707 GYM327707 HII327707 HSE327707 ICA327707 ILW327707 IVS327707 JFO327707 JPK327707 JZG327707 KJC327707 KSY327707 LCU327707 LMQ327707 LWM327707 MGI327707 MQE327707 NAA327707 NJW327707 NTS327707 ODO327707 ONK327707 OXG327707 PHC327707 PQY327707 QAU327707 QKQ327707 QUM327707 REI327707 ROE327707 RYA327707 SHW327707 SRS327707 TBO327707 TLK327707 TVG327707 UFC327707 UOY327707 UYU327707 VIQ327707 VSM327707 WCI327707 WME327707 WWA327707 S393243 JO393243 TK393243 ADG393243 ANC393243 AWY393243 BGU393243 BQQ393243 CAM393243 CKI393243 CUE393243 DEA393243 DNW393243 DXS393243 EHO393243 ERK393243 FBG393243 FLC393243 FUY393243 GEU393243 GOQ393243 GYM393243 HII393243 HSE393243 ICA393243 ILW393243 IVS393243 JFO393243 JPK393243 JZG393243 KJC393243 KSY393243 LCU393243 LMQ393243 LWM393243 MGI393243 MQE393243 NAA393243 NJW393243 NTS393243 ODO393243 ONK393243 OXG393243 PHC393243 PQY393243 QAU393243 QKQ393243 QUM393243 REI393243 ROE393243 RYA393243 SHW393243 SRS393243 TBO393243 TLK393243 TVG393243 UFC393243 UOY393243 UYU393243 VIQ393243 VSM393243 WCI393243 WME393243 WWA393243 S458779 JO458779 TK458779 ADG458779 ANC458779 AWY458779 BGU458779 BQQ458779 CAM458779 CKI458779 CUE458779 DEA458779 DNW458779 DXS458779 EHO458779 ERK458779 FBG458779 FLC458779 FUY458779 GEU458779 GOQ458779 GYM458779 HII458779 HSE458779 ICA458779 ILW458779 IVS458779 JFO458779 JPK458779 JZG458779 KJC458779 KSY458779 LCU458779 LMQ458779 LWM458779 MGI458779 MQE458779 NAA458779 NJW458779 NTS458779 ODO458779 ONK458779 OXG458779 PHC458779 PQY458779 QAU458779 QKQ458779 QUM458779 REI458779 ROE458779 RYA458779 SHW458779 SRS458779 TBO458779 TLK458779 TVG458779 UFC458779 UOY458779 UYU458779 VIQ458779 VSM458779 WCI458779 WME458779 WWA458779 S524315 JO524315 TK524315 ADG524315 ANC524315 AWY524315 BGU524315 BQQ524315 CAM524315 CKI524315 CUE524315 DEA524315 DNW524315 DXS524315 EHO524315 ERK524315 FBG524315 FLC524315 FUY524315 GEU524315 GOQ524315 GYM524315 HII524315 HSE524315 ICA524315 ILW524315 IVS524315 JFO524315 JPK524315 JZG524315 KJC524315 KSY524315 LCU524315 LMQ524315 LWM524315 MGI524315 MQE524315 NAA524315 NJW524315 NTS524315 ODO524315 ONK524315 OXG524315 PHC524315 PQY524315 QAU524315 QKQ524315 QUM524315 REI524315 ROE524315 RYA524315 SHW524315 SRS524315 TBO524315 TLK524315 TVG524315 UFC524315 UOY524315 UYU524315 VIQ524315 VSM524315 WCI524315 WME524315 WWA524315 S589851 JO589851 TK589851 ADG589851 ANC589851 AWY589851 BGU589851 BQQ589851 CAM589851 CKI589851 CUE589851 DEA589851 DNW589851 DXS589851 EHO589851 ERK589851 FBG589851 FLC589851 FUY589851 GEU589851 GOQ589851 GYM589851 HII589851 HSE589851 ICA589851 ILW589851 IVS589851 JFO589851 JPK589851 JZG589851 KJC589851 KSY589851 LCU589851 LMQ589851 LWM589851 MGI589851 MQE589851 NAA589851 NJW589851 NTS589851 ODO589851 ONK589851 OXG589851 PHC589851 PQY589851 QAU589851 QKQ589851 QUM589851 REI589851 ROE589851 RYA589851 SHW589851 SRS589851 TBO589851 TLK589851 TVG589851 UFC589851 UOY589851 UYU589851 VIQ589851 VSM589851 WCI589851 WME589851 WWA589851 S655387 JO655387 TK655387 ADG655387 ANC655387 AWY655387 BGU655387 BQQ655387 CAM655387 CKI655387 CUE655387 DEA655387 DNW655387 DXS655387 EHO655387 ERK655387 FBG655387 FLC655387 FUY655387 GEU655387 GOQ655387 GYM655387 HII655387 HSE655387 ICA655387 ILW655387 IVS655387 JFO655387 JPK655387 JZG655387 KJC655387 KSY655387 LCU655387 LMQ655387 LWM655387 MGI655387 MQE655387 NAA655387 NJW655387 NTS655387 ODO655387 ONK655387 OXG655387 PHC655387 PQY655387 QAU655387 QKQ655387 QUM655387 REI655387 ROE655387 RYA655387 SHW655387 SRS655387 TBO655387 TLK655387 TVG655387 UFC655387 UOY655387 UYU655387 VIQ655387 VSM655387 WCI655387 WME655387 WWA655387 S720923 JO720923 TK720923 ADG720923 ANC720923 AWY720923 BGU720923 BQQ720923 CAM720923 CKI720923 CUE720923 DEA720923 DNW720923 DXS720923 EHO720923 ERK720923 FBG720923 FLC720923 FUY720923 GEU720923 GOQ720923 GYM720923 HII720923 HSE720923 ICA720923 ILW720923 IVS720923 JFO720923 JPK720923 JZG720923 KJC720923 KSY720923 LCU720923 LMQ720923 LWM720923 MGI720923 MQE720923 NAA720923 NJW720923 NTS720923 ODO720923 ONK720923 OXG720923 PHC720923 PQY720923 QAU720923 QKQ720923 QUM720923 REI720923 ROE720923 RYA720923 SHW720923 SRS720923 TBO720923 TLK720923 TVG720923 UFC720923 UOY720923 UYU720923 VIQ720923 VSM720923 WCI720923 WME720923 WWA720923 S786459 JO786459 TK786459 ADG786459 ANC786459 AWY786459 BGU786459 BQQ786459 CAM786459 CKI786459 CUE786459 DEA786459 DNW786459 DXS786459 EHO786459 ERK786459 FBG786459 FLC786459 FUY786459 GEU786459 GOQ786459 GYM786459 HII786459 HSE786459 ICA786459 ILW786459 IVS786459 JFO786459 JPK786459 JZG786459 KJC786459 KSY786459 LCU786459 LMQ786459 LWM786459 MGI786459 MQE786459 NAA786459 NJW786459 NTS786459 ODO786459 ONK786459 OXG786459 PHC786459 PQY786459 QAU786459 QKQ786459 QUM786459 REI786459 ROE786459 RYA786459 SHW786459 SRS786459 TBO786459 TLK786459 TVG786459 UFC786459 UOY786459 UYU786459 VIQ786459 VSM786459 WCI786459 WME786459 WWA786459 S851995 JO851995 TK851995 ADG851995 ANC851995 AWY851995 BGU851995 BQQ851995 CAM851995 CKI851995 CUE851995 DEA851995 DNW851995 DXS851995 EHO851995 ERK851995 FBG851995 FLC851995 FUY851995 GEU851995 GOQ851995 GYM851995 HII851995 HSE851995 ICA851995 ILW851995 IVS851995 JFO851995 JPK851995 JZG851995 KJC851995 KSY851995 LCU851995 LMQ851995 LWM851995 MGI851995 MQE851995 NAA851995 NJW851995 NTS851995 ODO851995 ONK851995 OXG851995 PHC851995 PQY851995 QAU851995 QKQ851995 QUM851995 REI851995 ROE851995 RYA851995 SHW851995 SRS851995 TBO851995 TLK851995 TVG851995 UFC851995 UOY851995 UYU851995 VIQ851995 VSM851995 WCI851995 WME851995 WWA851995 S917531 JO917531 TK917531 ADG917531 ANC917531 AWY917531 BGU917531 BQQ917531 CAM917531 CKI917531 CUE917531 DEA917531 DNW917531 DXS917531 EHO917531 ERK917531 FBG917531 FLC917531 FUY917531 GEU917531 GOQ917531 GYM917531 HII917531 HSE917531 ICA917531 ILW917531 IVS917531 JFO917531 JPK917531 JZG917531 KJC917531 KSY917531 LCU917531 LMQ917531 LWM917531 MGI917531 MQE917531 NAA917531 NJW917531 NTS917531 ODO917531 ONK917531 OXG917531 PHC917531 PQY917531 QAU917531 QKQ917531 QUM917531 REI917531 ROE917531 RYA917531 SHW917531 SRS917531 TBO917531 TLK917531 TVG917531 UFC917531 UOY917531 UYU917531 VIQ917531 VSM917531 WCI917531 WME917531 WWA917531 S983067 JO983067 TK983067 ADG983067 ANC983067 AWY983067 BGU983067 BQQ983067 CAM983067 CKI983067 CUE983067 DEA983067 DNW983067 DXS983067 EHO983067 ERK983067 FBG983067 FLC983067 FUY983067 GEU983067 GOQ983067 GYM983067 HII983067 HSE983067 ICA983067 ILW983067 IVS983067 JFO983067 JPK983067 JZG983067 KJC983067 KSY983067 LCU983067 LMQ983067 LWM983067 MGI983067 MQE983067 NAA983067 NJW983067 NTS983067 ODO983067 ONK983067 OXG983067 PHC983067 PQY983067 QAU983067 QKQ983067 QUM983067 REI983067 ROE983067 RYA983067 SHW983067 SRS983067 TBO983067 TLK983067 TVG983067 UFC983067 UOY983067 UYU983067 VIQ983067 VSM983067 WCI983067 WME983067 WWA983067 S67 JO67 TK67 ADG67 ANC67 AWY67 BGU67 BQQ67 CAM67 CKI67 CUE67 DEA67 DNW67 DXS67 EHO67 ERK67 FBG67 FLC67 FUY67 GEU67 GOQ67 GYM67 HII67 HSE67 ICA67 ILW67 IVS67 JFO67 JPK67 JZG67 KJC67 KSY67 LCU67 LMQ67 LWM67 MGI67 MQE67 NAA67 NJW67 NTS67 ODO67 ONK67 OXG67 PHC67 PQY67 QAU67 QKQ67 QUM67 REI67 ROE67 RYA67 SHW67 SRS67 TBO67 TLK67 TVG67 UFC67 UOY67 UYU67 VIQ67 VSM67 WCI67 WME67 WWA67 S65603 JO65603 TK65603 ADG65603 ANC65603 AWY65603 BGU65603 BQQ65603 CAM65603 CKI65603 CUE65603 DEA65603 DNW65603 DXS65603 EHO65603 ERK65603 FBG65603 FLC65603 FUY65603 GEU65603 GOQ65603 GYM65603 HII65603 HSE65603 ICA65603 ILW65603 IVS65603 JFO65603 JPK65603 JZG65603 KJC65603 KSY65603 LCU65603 LMQ65603 LWM65603 MGI65603 MQE65603 NAA65603 NJW65603 NTS65603 ODO65603 ONK65603 OXG65603 PHC65603 PQY65603 QAU65603 QKQ65603 QUM65603 REI65603 ROE65603 RYA65603 SHW65603 SRS65603 TBO65603 TLK65603 TVG65603 UFC65603 UOY65603 UYU65603 VIQ65603 VSM65603 WCI65603 WME65603 WWA65603 S131139 JO131139 TK131139 ADG131139 ANC131139 AWY131139 BGU131139 BQQ131139 CAM131139 CKI131139 CUE131139 DEA131139 DNW131139 DXS131139 EHO131139 ERK131139 FBG131139 FLC131139 FUY131139 GEU131139 GOQ131139 GYM131139 HII131139 HSE131139 ICA131139 ILW131139 IVS131139 JFO131139 JPK131139 JZG131139 KJC131139 KSY131139 LCU131139 LMQ131139 LWM131139 MGI131139 MQE131139 NAA131139 NJW131139 NTS131139 ODO131139 ONK131139 OXG131139 PHC131139 PQY131139 QAU131139 QKQ131139 QUM131139 REI131139 ROE131139 RYA131139 SHW131139 SRS131139 TBO131139 TLK131139 TVG131139 UFC131139 UOY131139 UYU131139 VIQ131139 VSM131139 WCI131139 WME131139 WWA131139 S196675 JO196675 TK196675 ADG196675 ANC196675 AWY196675 BGU196675 BQQ196675 CAM196675 CKI196675 CUE196675 DEA196675 DNW196675 DXS196675 EHO196675 ERK196675 FBG196675 FLC196675 FUY196675 GEU196675 GOQ196675 GYM196675 HII196675 HSE196675 ICA196675 ILW196675 IVS196675 JFO196675 JPK196675 JZG196675 KJC196675 KSY196675 LCU196675 LMQ196675 LWM196675 MGI196675 MQE196675 NAA196675 NJW196675 NTS196675 ODO196675 ONK196675 OXG196675 PHC196675 PQY196675 QAU196675 QKQ196675 QUM196675 REI196675 ROE196675 RYA196675 SHW196675 SRS196675 TBO196675 TLK196675 TVG196675 UFC196675 UOY196675 UYU196675 VIQ196675 VSM196675 WCI196675 WME196675 WWA196675 S262211 JO262211 TK262211 ADG262211 ANC262211 AWY262211 BGU262211 BQQ262211 CAM262211 CKI262211 CUE262211 DEA262211 DNW262211 DXS262211 EHO262211 ERK262211 FBG262211 FLC262211 FUY262211 GEU262211 GOQ262211 GYM262211 HII262211 HSE262211 ICA262211 ILW262211 IVS262211 JFO262211 JPK262211 JZG262211 KJC262211 KSY262211 LCU262211 LMQ262211 LWM262211 MGI262211 MQE262211 NAA262211 NJW262211 NTS262211 ODO262211 ONK262211 OXG262211 PHC262211 PQY262211 QAU262211 QKQ262211 QUM262211 REI262211 ROE262211 RYA262211 SHW262211 SRS262211 TBO262211 TLK262211 TVG262211 UFC262211 UOY262211 UYU262211 VIQ262211 VSM262211 WCI262211 WME262211 WWA262211 S327747 JO327747 TK327747 ADG327747 ANC327747 AWY327747 BGU327747 BQQ327747 CAM327747 CKI327747 CUE327747 DEA327747 DNW327747 DXS327747 EHO327747 ERK327747 FBG327747 FLC327747 FUY327747 GEU327747 GOQ327747 GYM327747 HII327747 HSE327747 ICA327747 ILW327747 IVS327747 JFO327747 JPK327747 JZG327747 KJC327747 KSY327747 LCU327747 LMQ327747 LWM327747 MGI327747 MQE327747 NAA327747 NJW327747 NTS327747 ODO327747 ONK327747 OXG327747 PHC327747 PQY327747 QAU327747 QKQ327747 QUM327747 REI327747 ROE327747 RYA327747 SHW327747 SRS327747 TBO327747 TLK327747 TVG327747 UFC327747 UOY327747 UYU327747 VIQ327747 VSM327747 WCI327747 WME327747 WWA327747 S393283 JO393283 TK393283 ADG393283 ANC393283 AWY393283 BGU393283 BQQ393283 CAM393283 CKI393283 CUE393283 DEA393283 DNW393283 DXS393283 EHO393283 ERK393283 FBG393283 FLC393283 FUY393283 GEU393283 GOQ393283 GYM393283 HII393283 HSE393283 ICA393283 ILW393283 IVS393283 JFO393283 JPK393283 JZG393283 KJC393283 KSY393283 LCU393283 LMQ393283 LWM393283 MGI393283 MQE393283 NAA393283 NJW393283 NTS393283 ODO393283 ONK393283 OXG393283 PHC393283 PQY393283 QAU393283 QKQ393283 QUM393283 REI393283 ROE393283 RYA393283 SHW393283 SRS393283 TBO393283 TLK393283 TVG393283 UFC393283 UOY393283 UYU393283 VIQ393283 VSM393283 WCI393283 WME393283 WWA393283 S458819 JO458819 TK458819 ADG458819 ANC458819 AWY458819 BGU458819 BQQ458819 CAM458819 CKI458819 CUE458819 DEA458819 DNW458819 DXS458819 EHO458819 ERK458819 FBG458819 FLC458819 FUY458819 GEU458819 GOQ458819 GYM458819 HII458819 HSE458819 ICA458819 ILW458819 IVS458819 JFO458819 JPK458819 JZG458819 KJC458819 KSY458819 LCU458819 LMQ458819 LWM458819 MGI458819 MQE458819 NAA458819 NJW458819 NTS458819 ODO458819 ONK458819 OXG458819 PHC458819 PQY458819 QAU458819 QKQ458819 QUM458819 REI458819 ROE458819 RYA458819 SHW458819 SRS458819 TBO458819 TLK458819 TVG458819 UFC458819 UOY458819 UYU458819 VIQ458819 VSM458819 WCI458819 WME458819 WWA458819 S524355 JO524355 TK524355 ADG524355 ANC524355 AWY524355 BGU524355 BQQ524355 CAM524355 CKI524355 CUE524355 DEA524355 DNW524355 DXS524355 EHO524355 ERK524355 FBG524355 FLC524355 FUY524355 GEU524355 GOQ524355 GYM524355 HII524355 HSE524355 ICA524355 ILW524355 IVS524355 JFO524355 JPK524355 JZG524355 KJC524355 KSY524355 LCU524355 LMQ524355 LWM524355 MGI524355 MQE524355 NAA524355 NJW524355 NTS524355 ODO524355 ONK524355 OXG524355 PHC524355 PQY524355 QAU524355 QKQ524355 QUM524355 REI524355 ROE524355 RYA524355 SHW524355 SRS524355 TBO524355 TLK524355 TVG524355 UFC524355 UOY524355 UYU524355 VIQ524355 VSM524355 WCI524355 WME524355 WWA524355 S589891 JO589891 TK589891 ADG589891 ANC589891 AWY589891 BGU589891 BQQ589891 CAM589891 CKI589891 CUE589891 DEA589891 DNW589891 DXS589891 EHO589891 ERK589891 FBG589891 FLC589891 FUY589891 GEU589891 GOQ589891 GYM589891 HII589891 HSE589891 ICA589891 ILW589891 IVS589891 JFO589891 JPK589891 JZG589891 KJC589891 KSY589891 LCU589891 LMQ589891 LWM589891 MGI589891 MQE589891 NAA589891 NJW589891 NTS589891 ODO589891 ONK589891 OXG589891 PHC589891 PQY589891 QAU589891 QKQ589891 QUM589891 REI589891 ROE589891 RYA589891 SHW589891 SRS589891 TBO589891 TLK589891 TVG589891 UFC589891 UOY589891 UYU589891 VIQ589891 VSM589891 WCI589891 WME589891 WWA589891 S655427 JO655427 TK655427 ADG655427 ANC655427 AWY655427 BGU655427 BQQ655427 CAM655427 CKI655427 CUE655427 DEA655427 DNW655427 DXS655427 EHO655427 ERK655427 FBG655427 FLC655427 FUY655427 GEU655427 GOQ655427 GYM655427 HII655427 HSE655427 ICA655427 ILW655427 IVS655427 JFO655427 JPK655427 JZG655427 KJC655427 KSY655427 LCU655427 LMQ655427 LWM655427 MGI655427 MQE655427 NAA655427 NJW655427 NTS655427 ODO655427 ONK655427 OXG655427 PHC655427 PQY655427 QAU655427 QKQ655427 QUM655427 REI655427 ROE655427 RYA655427 SHW655427 SRS655427 TBO655427 TLK655427 TVG655427 UFC655427 UOY655427 UYU655427 VIQ655427 VSM655427 WCI655427 WME655427 WWA655427 S720963 JO720963 TK720963 ADG720963 ANC720963 AWY720963 BGU720963 BQQ720963 CAM720963 CKI720963 CUE720963 DEA720963 DNW720963 DXS720963 EHO720963 ERK720963 FBG720963 FLC720963 FUY720963 GEU720963 GOQ720963 GYM720963 HII720963 HSE720963 ICA720963 ILW720963 IVS720963 JFO720963 JPK720963 JZG720963 KJC720963 KSY720963 LCU720963 LMQ720963 LWM720963 MGI720963 MQE720963 NAA720963 NJW720963 NTS720963 ODO720963 ONK720963 OXG720963 PHC720963 PQY720963 QAU720963 QKQ720963 QUM720963 REI720963 ROE720963 RYA720963 SHW720963 SRS720963 TBO720963 TLK720963 TVG720963 UFC720963 UOY720963 UYU720963 VIQ720963 VSM720963 WCI720963 WME720963 WWA720963 S786499 JO786499 TK786499 ADG786499 ANC786499 AWY786499 BGU786499 BQQ786499 CAM786499 CKI786499 CUE786499 DEA786499 DNW786499 DXS786499 EHO786499 ERK786499 FBG786499 FLC786499 FUY786499 GEU786499 GOQ786499 GYM786499 HII786499 HSE786499 ICA786499 ILW786499 IVS786499 JFO786499 JPK786499 JZG786499 KJC786499 KSY786499 LCU786499 LMQ786499 LWM786499 MGI786499 MQE786499 NAA786499 NJW786499 NTS786499 ODO786499 ONK786499 OXG786499 PHC786499 PQY786499 QAU786499 QKQ786499 QUM786499 REI786499 ROE786499 RYA786499 SHW786499 SRS786499 TBO786499 TLK786499 TVG786499 UFC786499 UOY786499 UYU786499 VIQ786499 VSM786499 WCI786499 WME786499 WWA786499 S852035 JO852035 TK852035 ADG852035 ANC852035 AWY852035 BGU852035 BQQ852035 CAM852035 CKI852035 CUE852035 DEA852035 DNW852035 DXS852035 EHO852035 ERK852035 FBG852035 FLC852035 FUY852035 GEU852035 GOQ852035 GYM852035 HII852035 HSE852035 ICA852035 ILW852035 IVS852035 JFO852035 JPK852035 JZG852035 KJC852035 KSY852035 LCU852035 LMQ852035 LWM852035 MGI852035 MQE852035 NAA852035 NJW852035 NTS852035 ODO852035 ONK852035 OXG852035 PHC852035 PQY852035 QAU852035 QKQ852035 QUM852035 REI852035 ROE852035 RYA852035 SHW852035 SRS852035 TBO852035 TLK852035 TVG852035 UFC852035 UOY852035 UYU852035 VIQ852035 VSM852035 WCI852035 WME852035 WWA852035 S917571 JO917571 TK917571 ADG917571 ANC917571 AWY917571 BGU917571 BQQ917571 CAM917571 CKI917571 CUE917571 DEA917571 DNW917571 DXS917571 EHO917571 ERK917571 FBG917571 FLC917571 FUY917571 GEU917571 GOQ917571 GYM917571 HII917571 HSE917571 ICA917571 ILW917571 IVS917571 JFO917571 JPK917571 JZG917571 KJC917571 KSY917571 LCU917571 LMQ917571 LWM917571 MGI917571 MQE917571 NAA917571 NJW917571 NTS917571 ODO917571 ONK917571 OXG917571 PHC917571 PQY917571 QAU917571 QKQ917571 QUM917571 REI917571 ROE917571 RYA917571 SHW917571 SRS917571 TBO917571 TLK917571 TVG917571 UFC917571 UOY917571 UYU917571 VIQ917571 VSM917571 WCI917571 WME917571 WWA917571 S983107 JO983107 TK983107 ADG983107 ANC983107 AWY983107 BGU983107 BQQ983107 CAM983107 CKI983107 CUE983107 DEA983107 DNW983107 DXS983107 EHO983107 ERK983107 FBG983107 FLC983107 FUY983107 GEU983107 GOQ983107 GYM983107 HII983107 HSE983107 ICA983107 ILW983107 IVS983107 JFO983107 JPK983107 JZG983107 KJC983107 KSY983107 LCU983107 LMQ983107 LWM983107 MGI983107 MQE983107 NAA983107 NJW983107 NTS983107 ODO983107 ONK983107 OXG983107 PHC983107 PQY983107 QAU983107 QKQ983107 QUM983107 REI983107 ROE983107 RYA983107 SHW983107 SRS983107 TBO983107 TLK983107 TVG983107 UFC983107 UOY983107 UYU983107 VIQ983107 VSM983107 WCI983107 WME983107 WWA983107 S107 JO107 TK107 ADG107 ANC107 AWY107 BGU107 BQQ107 CAM107 CKI107 CUE107 DEA107 DNW107 DXS107 EHO107 ERK107 FBG107 FLC107 FUY107 GEU107 GOQ107 GYM107 HII107 HSE107 ICA107 ILW107 IVS107 JFO107 JPK107 JZG107 KJC107 KSY107 LCU107 LMQ107 LWM107 MGI107 MQE107 NAA107 NJW107 NTS107 ODO107 ONK107 OXG107 PHC107 PQY107 QAU107 QKQ107 QUM107 REI107 ROE107 RYA107 SHW107 SRS107 TBO107 TLK107 TVG107 UFC107 UOY107 UYU107 VIQ107 VSM107 WCI107 WME107 WWA107 S65643 JO65643 TK65643 ADG65643 ANC65643 AWY65643 BGU65643 BQQ65643 CAM65643 CKI65643 CUE65643 DEA65643 DNW65643 DXS65643 EHO65643 ERK65643 FBG65643 FLC65643 FUY65643 GEU65643 GOQ65643 GYM65643 HII65643 HSE65643 ICA65643 ILW65643 IVS65643 JFO65643 JPK65643 JZG65643 KJC65643 KSY65643 LCU65643 LMQ65643 LWM65643 MGI65643 MQE65643 NAA65643 NJW65643 NTS65643 ODO65643 ONK65643 OXG65643 PHC65643 PQY65643 QAU65643 QKQ65643 QUM65643 REI65643 ROE65643 RYA65643 SHW65643 SRS65643 TBO65643 TLK65643 TVG65643 UFC65643 UOY65643 UYU65643 VIQ65643 VSM65643 WCI65643 WME65643 WWA65643 S131179 JO131179 TK131179 ADG131179 ANC131179 AWY131179 BGU131179 BQQ131179 CAM131179 CKI131179 CUE131179 DEA131179 DNW131179 DXS131179 EHO131179 ERK131179 FBG131179 FLC131179 FUY131179 GEU131179 GOQ131179 GYM131179 HII131179 HSE131179 ICA131179 ILW131179 IVS131179 JFO131179 JPK131179 JZG131179 KJC131179 KSY131179 LCU131179 LMQ131179 LWM131179 MGI131179 MQE131179 NAA131179 NJW131179 NTS131179 ODO131179 ONK131179 OXG131179 PHC131179 PQY131179 QAU131179 QKQ131179 QUM131179 REI131179 ROE131179 RYA131179 SHW131179 SRS131179 TBO131179 TLK131179 TVG131179 UFC131179 UOY131179 UYU131179 VIQ131179 VSM131179 WCI131179 WME131179 WWA131179 S196715 JO196715 TK196715 ADG196715 ANC196715 AWY196715 BGU196715 BQQ196715 CAM196715 CKI196715 CUE196715 DEA196715 DNW196715 DXS196715 EHO196715 ERK196715 FBG196715 FLC196715 FUY196715 GEU196715 GOQ196715 GYM196715 HII196715 HSE196715 ICA196715 ILW196715 IVS196715 JFO196715 JPK196715 JZG196715 KJC196715 KSY196715 LCU196715 LMQ196715 LWM196715 MGI196715 MQE196715 NAA196715 NJW196715 NTS196715 ODO196715 ONK196715 OXG196715 PHC196715 PQY196715 QAU196715 QKQ196715 QUM196715 REI196715 ROE196715 RYA196715 SHW196715 SRS196715 TBO196715 TLK196715 TVG196715 UFC196715 UOY196715 UYU196715 VIQ196715 VSM196715 WCI196715 WME196715 WWA196715 S262251 JO262251 TK262251 ADG262251 ANC262251 AWY262251 BGU262251 BQQ262251 CAM262251 CKI262251 CUE262251 DEA262251 DNW262251 DXS262251 EHO262251 ERK262251 FBG262251 FLC262251 FUY262251 GEU262251 GOQ262251 GYM262251 HII262251 HSE262251 ICA262251 ILW262251 IVS262251 JFO262251 JPK262251 JZG262251 KJC262251 KSY262251 LCU262251 LMQ262251 LWM262251 MGI262251 MQE262251 NAA262251 NJW262251 NTS262251 ODO262251 ONK262251 OXG262251 PHC262251 PQY262251 QAU262251 QKQ262251 QUM262251 REI262251 ROE262251 RYA262251 SHW262251 SRS262251 TBO262251 TLK262251 TVG262251 UFC262251 UOY262251 UYU262251 VIQ262251 VSM262251 WCI262251 WME262251 WWA262251 S327787 JO327787 TK327787 ADG327787 ANC327787 AWY327787 BGU327787 BQQ327787 CAM327787 CKI327787 CUE327787 DEA327787 DNW327787 DXS327787 EHO327787 ERK327787 FBG327787 FLC327787 FUY327787 GEU327787 GOQ327787 GYM327787 HII327787 HSE327787 ICA327787 ILW327787 IVS327787 JFO327787 JPK327787 JZG327787 KJC327787 KSY327787 LCU327787 LMQ327787 LWM327787 MGI327787 MQE327787 NAA327787 NJW327787 NTS327787 ODO327787 ONK327787 OXG327787 PHC327787 PQY327787 QAU327787 QKQ327787 QUM327787 REI327787 ROE327787 RYA327787 SHW327787 SRS327787 TBO327787 TLK327787 TVG327787 UFC327787 UOY327787 UYU327787 VIQ327787 VSM327787 WCI327787 WME327787 WWA327787 S393323 JO393323 TK393323 ADG393323 ANC393323 AWY393323 BGU393323 BQQ393323 CAM393323 CKI393323 CUE393323 DEA393323 DNW393323 DXS393323 EHO393323 ERK393323 FBG393323 FLC393323 FUY393323 GEU393323 GOQ393323 GYM393323 HII393323 HSE393323 ICA393323 ILW393323 IVS393323 JFO393323 JPK393323 JZG393323 KJC393323 KSY393323 LCU393323 LMQ393323 LWM393323 MGI393323 MQE393323 NAA393323 NJW393323 NTS393323 ODO393323 ONK393323 OXG393323 PHC393323 PQY393323 QAU393323 QKQ393323 QUM393323 REI393323 ROE393323 RYA393323 SHW393323 SRS393323 TBO393323 TLK393323 TVG393323 UFC393323 UOY393323 UYU393323 VIQ393323 VSM393323 WCI393323 WME393323 WWA393323 S458859 JO458859 TK458859 ADG458859 ANC458859 AWY458859 BGU458859 BQQ458859 CAM458859 CKI458859 CUE458859 DEA458859 DNW458859 DXS458859 EHO458859 ERK458859 FBG458859 FLC458859 FUY458859 GEU458859 GOQ458859 GYM458859 HII458859 HSE458859 ICA458859 ILW458859 IVS458859 JFO458859 JPK458859 JZG458859 KJC458859 KSY458859 LCU458859 LMQ458859 LWM458859 MGI458859 MQE458859 NAA458859 NJW458859 NTS458859 ODO458859 ONK458859 OXG458859 PHC458859 PQY458859 QAU458859 QKQ458859 QUM458859 REI458859 ROE458859 RYA458859 SHW458859 SRS458859 TBO458859 TLK458859 TVG458859 UFC458859 UOY458859 UYU458859 VIQ458859 VSM458859 WCI458859 WME458859 WWA458859 S524395 JO524395 TK524395 ADG524395 ANC524395 AWY524395 BGU524395 BQQ524395 CAM524395 CKI524395 CUE524395 DEA524395 DNW524395 DXS524395 EHO524395 ERK524395 FBG524395 FLC524395 FUY524395 GEU524395 GOQ524395 GYM524395 HII524395 HSE524395 ICA524395 ILW524395 IVS524395 JFO524395 JPK524395 JZG524395 KJC524395 KSY524395 LCU524395 LMQ524395 LWM524395 MGI524395 MQE524395 NAA524395 NJW524395 NTS524395 ODO524395 ONK524395 OXG524395 PHC524395 PQY524395 QAU524395 QKQ524395 QUM524395 REI524395 ROE524395 RYA524395 SHW524395 SRS524395 TBO524395 TLK524395 TVG524395 UFC524395 UOY524395 UYU524395 VIQ524395 VSM524395 WCI524395 WME524395 WWA524395 S589931 JO589931 TK589931 ADG589931 ANC589931 AWY589931 BGU589931 BQQ589931 CAM589931 CKI589931 CUE589931 DEA589931 DNW589931 DXS589931 EHO589931 ERK589931 FBG589931 FLC589931 FUY589931 GEU589931 GOQ589931 GYM589931 HII589931 HSE589931 ICA589931 ILW589931 IVS589931 JFO589931 JPK589931 JZG589931 KJC589931 KSY589931 LCU589931 LMQ589931 LWM589931 MGI589931 MQE589931 NAA589931 NJW589931 NTS589931 ODO589931 ONK589931 OXG589931 PHC589931 PQY589931 QAU589931 QKQ589931 QUM589931 REI589931 ROE589931 RYA589931 SHW589931 SRS589931 TBO589931 TLK589931 TVG589931 UFC589931 UOY589931 UYU589931 VIQ589931 VSM589931 WCI589931 WME589931 WWA589931 S655467 JO655467 TK655467 ADG655467 ANC655467 AWY655467 BGU655467 BQQ655467 CAM655467 CKI655467 CUE655467 DEA655467 DNW655467 DXS655467 EHO655467 ERK655467 FBG655467 FLC655467 FUY655467 GEU655467 GOQ655467 GYM655467 HII655467 HSE655467 ICA655467 ILW655467 IVS655467 JFO655467 JPK655467 JZG655467 KJC655467 KSY655467 LCU655467 LMQ655467 LWM655467 MGI655467 MQE655467 NAA655467 NJW655467 NTS655467 ODO655467 ONK655467 OXG655467 PHC655467 PQY655467 QAU655467 QKQ655467 QUM655467 REI655467 ROE655467 RYA655467 SHW655467 SRS655467 TBO655467 TLK655467 TVG655467 UFC655467 UOY655467 UYU655467 VIQ655467 VSM655467 WCI655467 WME655467 WWA655467 S721003 JO721003 TK721003 ADG721003 ANC721003 AWY721003 BGU721003 BQQ721003 CAM721003 CKI721003 CUE721003 DEA721003 DNW721003 DXS721003 EHO721003 ERK721003 FBG721003 FLC721003 FUY721003 GEU721003 GOQ721003 GYM721003 HII721003 HSE721003 ICA721003 ILW721003 IVS721003 JFO721003 JPK721003 JZG721003 KJC721003 KSY721003 LCU721003 LMQ721003 LWM721003 MGI721003 MQE721003 NAA721003 NJW721003 NTS721003 ODO721003 ONK721003 OXG721003 PHC721003 PQY721003 QAU721003 QKQ721003 QUM721003 REI721003 ROE721003 RYA721003 SHW721003 SRS721003 TBO721003 TLK721003 TVG721003 UFC721003 UOY721003 UYU721003 VIQ721003 VSM721003 WCI721003 WME721003 WWA721003 S786539 JO786539 TK786539 ADG786539 ANC786539 AWY786539 BGU786539 BQQ786539 CAM786539 CKI786539 CUE786539 DEA786539 DNW786539 DXS786539 EHO786539 ERK786539 FBG786539 FLC786539 FUY786539 GEU786539 GOQ786539 GYM786539 HII786539 HSE786539 ICA786539 ILW786539 IVS786539 JFO786539 JPK786539 JZG786539 KJC786539 KSY786539 LCU786539 LMQ786539 LWM786539 MGI786539 MQE786539 NAA786539 NJW786539 NTS786539 ODO786539 ONK786539 OXG786539 PHC786539 PQY786539 QAU786539 QKQ786539 QUM786539 REI786539 ROE786539 RYA786539 SHW786539 SRS786539 TBO786539 TLK786539 TVG786539 UFC786539 UOY786539 UYU786539 VIQ786539 VSM786539 WCI786539 WME786539 WWA786539 S852075 JO852075 TK852075 ADG852075 ANC852075 AWY852075 BGU852075 BQQ852075 CAM852075 CKI852075 CUE852075 DEA852075 DNW852075 DXS852075 EHO852075 ERK852075 FBG852075 FLC852075 FUY852075 GEU852075 GOQ852075 GYM852075 HII852075 HSE852075 ICA852075 ILW852075 IVS852075 JFO852075 JPK852075 JZG852075 KJC852075 KSY852075 LCU852075 LMQ852075 LWM852075 MGI852075 MQE852075 NAA852075 NJW852075 NTS852075 ODO852075 ONK852075 OXG852075 PHC852075 PQY852075 QAU852075 QKQ852075 QUM852075 REI852075 ROE852075 RYA852075 SHW852075 SRS852075 TBO852075 TLK852075 TVG852075 UFC852075 UOY852075 UYU852075 VIQ852075 VSM852075 WCI852075 WME852075 WWA852075 S917611 JO917611 TK917611 ADG917611 ANC917611 AWY917611 BGU917611 BQQ917611 CAM917611 CKI917611 CUE917611 DEA917611 DNW917611 DXS917611 EHO917611 ERK917611 FBG917611 FLC917611 FUY917611 GEU917611 GOQ917611 GYM917611 HII917611 HSE917611 ICA917611 ILW917611 IVS917611 JFO917611 JPK917611 JZG917611 KJC917611 KSY917611 LCU917611 LMQ917611 LWM917611 MGI917611 MQE917611 NAA917611 NJW917611 NTS917611 ODO917611 ONK917611 OXG917611 PHC917611 PQY917611 QAU917611 QKQ917611 QUM917611 REI917611 ROE917611 RYA917611 SHW917611 SRS917611 TBO917611 TLK917611 TVG917611 UFC917611 UOY917611 UYU917611 VIQ917611 VSM917611 WCI917611 WME917611 WWA917611 S983147 JO983147 TK983147 ADG983147 ANC983147 AWY983147 BGU983147 BQQ983147 CAM983147 CKI983147 CUE983147 DEA983147 DNW983147 DXS983147 EHO983147 ERK983147 FBG983147 FLC983147 FUY983147 GEU983147 GOQ983147 GYM983147 HII983147 HSE983147 ICA983147 ILW983147 IVS983147 JFO983147 JPK983147 JZG983147 KJC983147 KSY983147 LCU983147 LMQ983147 LWM983147 MGI983147 MQE983147 NAA983147 NJW983147 NTS983147 ODO983147 ONK983147 OXG983147 PHC983147 PQY983147 QAU983147 QKQ983147 QUM983147 REI983147 ROE983147 RYA983147 SHW983147 SRS983147 TBO983147 TLK983147 TVG983147 UFC983147 UOY983147 UYU983147 VIQ983147 VSM983147 WCI983147 WME983147 WWA983147" xr:uid="{00000000-0002-0000-0200-000004000000}">
      <formula1>0</formula1>
      <formula2>1</formula2>
    </dataValidation>
    <dataValidation type="decimal" allowBlank="1" showErrorMessage="1" errorTitle="Erro de valores" error="Digite um valor entre 0% e 100%" sqref="S21:S26 JO21:JO26 TK21:TK26 ADG21:ADG26 ANC21:ANC26 AWY21:AWY26 BGU21:BGU26 BQQ21:BQQ26 CAM21:CAM26 CKI21:CKI26 CUE21:CUE26 DEA21:DEA26 DNW21:DNW26 DXS21:DXS26 EHO21:EHO26 ERK21:ERK26 FBG21:FBG26 FLC21:FLC26 FUY21:FUY26 GEU21:GEU26 GOQ21:GOQ26 GYM21:GYM26 HII21:HII26 HSE21:HSE26 ICA21:ICA26 ILW21:ILW26 IVS21:IVS26 JFO21:JFO26 JPK21:JPK26 JZG21:JZG26 KJC21:KJC26 KSY21:KSY26 LCU21:LCU26 LMQ21:LMQ26 LWM21:LWM26 MGI21:MGI26 MQE21:MQE26 NAA21:NAA26 NJW21:NJW26 NTS21:NTS26 ODO21:ODO26 ONK21:ONK26 OXG21:OXG26 PHC21:PHC26 PQY21:PQY26 QAU21:QAU26 QKQ21:QKQ26 QUM21:QUM26 REI21:REI26 ROE21:ROE26 RYA21:RYA26 SHW21:SHW26 SRS21:SRS26 TBO21:TBO26 TLK21:TLK26 TVG21:TVG26 UFC21:UFC26 UOY21:UOY26 UYU21:UYU26 VIQ21:VIQ26 VSM21:VSM26 WCI21:WCI26 WME21:WME26 WWA21:WWA26 S65557:S65562 JO65557:JO65562 TK65557:TK65562 ADG65557:ADG65562 ANC65557:ANC65562 AWY65557:AWY65562 BGU65557:BGU65562 BQQ65557:BQQ65562 CAM65557:CAM65562 CKI65557:CKI65562 CUE65557:CUE65562 DEA65557:DEA65562 DNW65557:DNW65562 DXS65557:DXS65562 EHO65557:EHO65562 ERK65557:ERK65562 FBG65557:FBG65562 FLC65557:FLC65562 FUY65557:FUY65562 GEU65557:GEU65562 GOQ65557:GOQ65562 GYM65557:GYM65562 HII65557:HII65562 HSE65557:HSE65562 ICA65557:ICA65562 ILW65557:ILW65562 IVS65557:IVS65562 JFO65557:JFO65562 JPK65557:JPK65562 JZG65557:JZG65562 KJC65557:KJC65562 KSY65557:KSY65562 LCU65557:LCU65562 LMQ65557:LMQ65562 LWM65557:LWM65562 MGI65557:MGI65562 MQE65557:MQE65562 NAA65557:NAA65562 NJW65557:NJW65562 NTS65557:NTS65562 ODO65557:ODO65562 ONK65557:ONK65562 OXG65557:OXG65562 PHC65557:PHC65562 PQY65557:PQY65562 QAU65557:QAU65562 QKQ65557:QKQ65562 QUM65557:QUM65562 REI65557:REI65562 ROE65557:ROE65562 RYA65557:RYA65562 SHW65557:SHW65562 SRS65557:SRS65562 TBO65557:TBO65562 TLK65557:TLK65562 TVG65557:TVG65562 UFC65557:UFC65562 UOY65557:UOY65562 UYU65557:UYU65562 VIQ65557:VIQ65562 VSM65557:VSM65562 WCI65557:WCI65562 WME65557:WME65562 WWA65557:WWA65562 S131093:S131098 JO131093:JO131098 TK131093:TK131098 ADG131093:ADG131098 ANC131093:ANC131098 AWY131093:AWY131098 BGU131093:BGU131098 BQQ131093:BQQ131098 CAM131093:CAM131098 CKI131093:CKI131098 CUE131093:CUE131098 DEA131093:DEA131098 DNW131093:DNW131098 DXS131093:DXS131098 EHO131093:EHO131098 ERK131093:ERK131098 FBG131093:FBG131098 FLC131093:FLC131098 FUY131093:FUY131098 GEU131093:GEU131098 GOQ131093:GOQ131098 GYM131093:GYM131098 HII131093:HII131098 HSE131093:HSE131098 ICA131093:ICA131098 ILW131093:ILW131098 IVS131093:IVS131098 JFO131093:JFO131098 JPK131093:JPK131098 JZG131093:JZG131098 KJC131093:KJC131098 KSY131093:KSY131098 LCU131093:LCU131098 LMQ131093:LMQ131098 LWM131093:LWM131098 MGI131093:MGI131098 MQE131093:MQE131098 NAA131093:NAA131098 NJW131093:NJW131098 NTS131093:NTS131098 ODO131093:ODO131098 ONK131093:ONK131098 OXG131093:OXG131098 PHC131093:PHC131098 PQY131093:PQY131098 QAU131093:QAU131098 QKQ131093:QKQ131098 QUM131093:QUM131098 REI131093:REI131098 ROE131093:ROE131098 RYA131093:RYA131098 SHW131093:SHW131098 SRS131093:SRS131098 TBO131093:TBO131098 TLK131093:TLK131098 TVG131093:TVG131098 UFC131093:UFC131098 UOY131093:UOY131098 UYU131093:UYU131098 VIQ131093:VIQ131098 VSM131093:VSM131098 WCI131093:WCI131098 WME131093:WME131098 WWA131093:WWA131098 S196629:S196634 JO196629:JO196634 TK196629:TK196634 ADG196629:ADG196634 ANC196629:ANC196634 AWY196629:AWY196634 BGU196629:BGU196634 BQQ196629:BQQ196634 CAM196629:CAM196634 CKI196629:CKI196634 CUE196629:CUE196634 DEA196629:DEA196634 DNW196629:DNW196634 DXS196629:DXS196634 EHO196629:EHO196634 ERK196629:ERK196634 FBG196629:FBG196634 FLC196629:FLC196634 FUY196629:FUY196634 GEU196629:GEU196634 GOQ196629:GOQ196634 GYM196629:GYM196634 HII196629:HII196634 HSE196629:HSE196634 ICA196629:ICA196634 ILW196629:ILW196634 IVS196629:IVS196634 JFO196629:JFO196634 JPK196629:JPK196634 JZG196629:JZG196634 KJC196629:KJC196634 KSY196629:KSY196634 LCU196629:LCU196634 LMQ196629:LMQ196634 LWM196629:LWM196634 MGI196629:MGI196634 MQE196629:MQE196634 NAA196629:NAA196634 NJW196629:NJW196634 NTS196629:NTS196634 ODO196629:ODO196634 ONK196629:ONK196634 OXG196629:OXG196634 PHC196629:PHC196634 PQY196629:PQY196634 QAU196629:QAU196634 QKQ196629:QKQ196634 QUM196629:QUM196634 REI196629:REI196634 ROE196629:ROE196634 RYA196629:RYA196634 SHW196629:SHW196634 SRS196629:SRS196634 TBO196629:TBO196634 TLK196629:TLK196634 TVG196629:TVG196634 UFC196629:UFC196634 UOY196629:UOY196634 UYU196629:UYU196634 VIQ196629:VIQ196634 VSM196629:VSM196634 WCI196629:WCI196634 WME196629:WME196634 WWA196629:WWA196634 S262165:S262170 JO262165:JO262170 TK262165:TK262170 ADG262165:ADG262170 ANC262165:ANC262170 AWY262165:AWY262170 BGU262165:BGU262170 BQQ262165:BQQ262170 CAM262165:CAM262170 CKI262165:CKI262170 CUE262165:CUE262170 DEA262165:DEA262170 DNW262165:DNW262170 DXS262165:DXS262170 EHO262165:EHO262170 ERK262165:ERK262170 FBG262165:FBG262170 FLC262165:FLC262170 FUY262165:FUY262170 GEU262165:GEU262170 GOQ262165:GOQ262170 GYM262165:GYM262170 HII262165:HII262170 HSE262165:HSE262170 ICA262165:ICA262170 ILW262165:ILW262170 IVS262165:IVS262170 JFO262165:JFO262170 JPK262165:JPK262170 JZG262165:JZG262170 KJC262165:KJC262170 KSY262165:KSY262170 LCU262165:LCU262170 LMQ262165:LMQ262170 LWM262165:LWM262170 MGI262165:MGI262170 MQE262165:MQE262170 NAA262165:NAA262170 NJW262165:NJW262170 NTS262165:NTS262170 ODO262165:ODO262170 ONK262165:ONK262170 OXG262165:OXG262170 PHC262165:PHC262170 PQY262165:PQY262170 QAU262165:QAU262170 QKQ262165:QKQ262170 QUM262165:QUM262170 REI262165:REI262170 ROE262165:ROE262170 RYA262165:RYA262170 SHW262165:SHW262170 SRS262165:SRS262170 TBO262165:TBO262170 TLK262165:TLK262170 TVG262165:TVG262170 UFC262165:UFC262170 UOY262165:UOY262170 UYU262165:UYU262170 VIQ262165:VIQ262170 VSM262165:VSM262170 WCI262165:WCI262170 WME262165:WME262170 WWA262165:WWA262170 S327701:S327706 JO327701:JO327706 TK327701:TK327706 ADG327701:ADG327706 ANC327701:ANC327706 AWY327701:AWY327706 BGU327701:BGU327706 BQQ327701:BQQ327706 CAM327701:CAM327706 CKI327701:CKI327706 CUE327701:CUE327706 DEA327701:DEA327706 DNW327701:DNW327706 DXS327701:DXS327706 EHO327701:EHO327706 ERK327701:ERK327706 FBG327701:FBG327706 FLC327701:FLC327706 FUY327701:FUY327706 GEU327701:GEU327706 GOQ327701:GOQ327706 GYM327701:GYM327706 HII327701:HII327706 HSE327701:HSE327706 ICA327701:ICA327706 ILW327701:ILW327706 IVS327701:IVS327706 JFO327701:JFO327706 JPK327701:JPK327706 JZG327701:JZG327706 KJC327701:KJC327706 KSY327701:KSY327706 LCU327701:LCU327706 LMQ327701:LMQ327706 LWM327701:LWM327706 MGI327701:MGI327706 MQE327701:MQE327706 NAA327701:NAA327706 NJW327701:NJW327706 NTS327701:NTS327706 ODO327701:ODO327706 ONK327701:ONK327706 OXG327701:OXG327706 PHC327701:PHC327706 PQY327701:PQY327706 QAU327701:QAU327706 QKQ327701:QKQ327706 QUM327701:QUM327706 REI327701:REI327706 ROE327701:ROE327706 RYA327701:RYA327706 SHW327701:SHW327706 SRS327701:SRS327706 TBO327701:TBO327706 TLK327701:TLK327706 TVG327701:TVG327706 UFC327701:UFC327706 UOY327701:UOY327706 UYU327701:UYU327706 VIQ327701:VIQ327706 VSM327701:VSM327706 WCI327701:WCI327706 WME327701:WME327706 WWA327701:WWA327706 S393237:S393242 JO393237:JO393242 TK393237:TK393242 ADG393237:ADG393242 ANC393237:ANC393242 AWY393237:AWY393242 BGU393237:BGU393242 BQQ393237:BQQ393242 CAM393237:CAM393242 CKI393237:CKI393242 CUE393237:CUE393242 DEA393237:DEA393242 DNW393237:DNW393242 DXS393237:DXS393242 EHO393237:EHO393242 ERK393237:ERK393242 FBG393237:FBG393242 FLC393237:FLC393242 FUY393237:FUY393242 GEU393237:GEU393242 GOQ393237:GOQ393242 GYM393237:GYM393242 HII393237:HII393242 HSE393237:HSE393242 ICA393237:ICA393242 ILW393237:ILW393242 IVS393237:IVS393242 JFO393237:JFO393242 JPK393237:JPK393242 JZG393237:JZG393242 KJC393237:KJC393242 KSY393237:KSY393242 LCU393237:LCU393242 LMQ393237:LMQ393242 LWM393237:LWM393242 MGI393237:MGI393242 MQE393237:MQE393242 NAA393237:NAA393242 NJW393237:NJW393242 NTS393237:NTS393242 ODO393237:ODO393242 ONK393237:ONK393242 OXG393237:OXG393242 PHC393237:PHC393242 PQY393237:PQY393242 QAU393237:QAU393242 QKQ393237:QKQ393242 QUM393237:QUM393242 REI393237:REI393242 ROE393237:ROE393242 RYA393237:RYA393242 SHW393237:SHW393242 SRS393237:SRS393242 TBO393237:TBO393242 TLK393237:TLK393242 TVG393237:TVG393242 UFC393237:UFC393242 UOY393237:UOY393242 UYU393237:UYU393242 VIQ393237:VIQ393242 VSM393237:VSM393242 WCI393237:WCI393242 WME393237:WME393242 WWA393237:WWA393242 S458773:S458778 JO458773:JO458778 TK458773:TK458778 ADG458773:ADG458778 ANC458773:ANC458778 AWY458773:AWY458778 BGU458773:BGU458778 BQQ458773:BQQ458778 CAM458773:CAM458778 CKI458773:CKI458778 CUE458773:CUE458778 DEA458773:DEA458778 DNW458773:DNW458778 DXS458773:DXS458778 EHO458773:EHO458778 ERK458773:ERK458778 FBG458773:FBG458778 FLC458773:FLC458778 FUY458773:FUY458778 GEU458773:GEU458778 GOQ458773:GOQ458778 GYM458773:GYM458778 HII458773:HII458778 HSE458773:HSE458778 ICA458773:ICA458778 ILW458773:ILW458778 IVS458773:IVS458778 JFO458773:JFO458778 JPK458773:JPK458778 JZG458773:JZG458778 KJC458773:KJC458778 KSY458773:KSY458778 LCU458773:LCU458778 LMQ458773:LMQ458778 LWM458773:LWM458778 MGI458773:MGI458778 MQE458773:MQE458778 NAA458773:NAA458778 NJW458773:NJW458778 NTS458773:NTS458778 ODO458773:ODO458778 ONK458773:ONK458778 OXG458773:OXG458778 PHC458773:PHC458778 PQY458773:PQY458778 QAU458773:QAU458778 QKQ458773:QKQ458778 QUM458773:QUM458778 REI458773:REI458778 ROE458773:ROE458778 RYA458773:RYA458778 SHW458773:SHW458778 SRS458773:SRS458778 TBO458773:TBO458778 TLK458773:TLK458778 TVG458773:TVG458778 UFC458773:UFC458778 UOY458773:UOY458778 UYU458773:UYU458778 VIQ458773:VIQ458778 VSM458773:VSM458778 WCI458773:WCI458778 WME458773:WME458778 WWA458773:WWA458778 S524309:S524314 JO524309:JO524314 TK524309:TK524314 ADG524309:ADG524314 ANC524309:ANC524314 AWY524309:AWY524314 BGU524309:BGU524314 BQQ524309:BQQ524314 CAM524309:CAM524314 CKI524309:CKI524314 CUE524309:CUE524314 DEA524309:DEA524314 DNW524309:DNW524314 DXS524309:DXS524314 EHO524309:EHO524314 ERK524309:ERK524314 FBG524309:FBG524314 FLC524309:FLC524314 FUY524309:FUY524314 GEU524309:GEU524314 GOQ524309:GOQ524314 GYM524309:GYM524314 HII524309:HII524314 HSE524309:HSE524314 ICA524309:ICA524314 ILW524309:ILW524314 IVS524309:IVS524314 JFO524309:JFO524314 JPK524309:JPK524314 JZG524309:JZG524314 KJC524309:KJC524314 KSY524309:KSY524314 LCU524309:LCU524314 LMQ524309:LMQ524314 LWM524309:LWM524314 MGI524309:MGI524314 MQE524309:MQE524314 NAA524309:NAA524314 NJW524309:NJW524314 NTS524309:NTS524314 ODO524309:ODO524314 ONK524309:ONK524314 OXG524309:OXG524314 PHC524309:PHC524314 PQY524309:PQY524314 QAU524309:QAU524314 QKQ524309:QKQ524314 QUM524309:QUM524314 REI524309:REI524314 ROE524309:ROE524314 RYA524309:RYA524314 SHW524309:SHW524314 SRS524309:SRS524314 TBO524309:TBO524314 TLK524309:TLK524314 TVG524309:TVG524314 UFC524309:UFC524314 UOY524309:UOY524314 UYU524309:UYU524314 VIQ524309:VIQ524314 VSM524309:VSM524314 WCI524309:WCI524314 WME524309:WME524314 WWA524309:WWA524314 S589845:S589850 JO589845:JO589850 TK589845:TK589850 ADG589845:ADG589850 ANC589845:ANC589850 AWY589845:AWY589850 BGU589845:BGU589850 BQQ589845:BQQ589850 CAM589845:CAM589850 CKI589845:CKI589850 CUE589845:CUE589850 DEA589845:DEA589850 DNW589845:DNW589850 DXS589845:DXS589850 EHO589845:EHO589850 ERK589845:ERK589850 FBG589845:FBG589850 FLC589845:FLC589850 FUY589845:FUY589850 GEU589845:GEU589850 GOQ589845:GOQ589850 GYM589845:GYM589850 HII589845:HII589850 HSE589845:HSE589850 ICA589845:ICA589850 ILW589845:ILW589850 IVS589845:IVS589850 JFO589845:JFO589850 JPK589845:JPK589850 JZG589845:JZG589850 KJC589845:KJC589850 KSY589845:KSY589850 LCU589845:LCU589850 LMQ589845:LMQ589850 LWM589845:LWM589850 MGI589845:MGI589850 MQE589845:MQE589850 NAA589845:NAA589850 NJW589845:NJW589850 NTS589845:NTS589850 ODO589845:ODO589850 ONK589845:ONK589850 OXG589845:OXG589850 PHC589845:PHC589850 PQY589845:PQY589850 QAU589845:QAU589850 QKQ589845:QKQ589850 QUM589845:QUM589850 REI589845:REI589850 ROE589845:ROE589850 RYA589845:RYA589850 SHW589845:SHW589850 SRS589845:SRS589850 TBO589845:TBO589850 TLK589845:TLK589850 TVG589845:TVG589850 UFC589845:UFC589850 UOY589845:UOY589850 UYU589845:UYU589850 VIQ589845:VIQ589850 VSM589845:VSM589850 WCI589845:WCI589850 WME589845:WME589850 WWA589845:WWA589850 S655381:S655386 JO655381:JO655386 TK655381:TK655386 ADG655381:ADG655386 ANC655381:ANC655386 AWY655381:AWY655386 BGU655381:BGU655386 BQQ655381:BQQ655386 CAM655381:CAM655386 CKI655381:CKI655386 CUE655381:CUE655386 DEA655381:DEA655386 DNW655381:DNW655386 DXS655381:DXS655386 EHO655381:EHO655386 ERK655381:ERK655386 FBG655381:FBG655386 FLC655381:FLC655386 FUY655381:FUY655386 GEU655381:GEU655386 GOQ655381:GOQ655386 GYM655381:GYM655386 HII655381:HII655386 HSE655381:HSE655386 ICA655381:ICA655386 ILW655381:ILW655386 IVS655381:IVS655386 JFO655381:JFO655386 JPK655381:JPK655386 JZG655381:JZG655386 KJC655381:KJC655386 KSY655381:KSY655386 LCU655381:LCU655386 LMQ655381:LMQ655386 LWM655381:LWM655386 MGI655381:MGI655386 MQE655381:MQE655386 NAA655381:NAA655386 NJW655381:NJW655386 NTS655381:NTS655386 ODO655381:ODO655386 ONK655381:ONK655386 OXG655381:OXG655386 PHC655381:PHC655386 PQY655381:PQY655386 QAU655381:QAU655386 QKQ655381:QKQ655386 QUM655381:QUM655386 REI655381:REI655386 ROE655381:ROE655386 RYA655381:RYA655386 SHW655381:SHW655386 SRS655381:SRS655386 TBO655381:TBO655386 TLK655381:TLK655386 TVG655381:TVG655386 UFC655381:UFC655386 UOY655381:UOY655386 UYU655381:UYU655386 VIQ655381:VIQ655386 VSM655381:VSM655386 WCI655381:WCI655386 WME655381:WME655386 WWA655381:WWA655386 S720917:S720922 JO720917:JO720922 TK720917:TK720922 ADG720917:ADG720922 ANC720917:ANC720922 AWY720917:AWY720922 BGU720917:BGU720922 BQQ720917:BQQ720922 CAM720917:CAM720922 CKI720917:CKI720922 CUE720917:CUE720922 DEA720917:DEA720922 DNW720917:DNW720922 DXS720917:DXS720922 EHO720917:EHO720922 ERK720917:ERK720922 FBG720917:FBG720922 FLC720917:FLC720922 FUY720917:FUY720922 GEU720917:GEU720922 GOQ720917:GOQ720922 GYM720917:GYM720922 HII720917:HII720922 HSE720917:HSE720922 ICA720917:ICA720922 ILW720917:ILW720922 IVS720917:IVS720922 JFO720917:JFO720922 JPK720917:JPK720922 JZG720917:JZG720922 KJC720917:KJC720922 KSY720917:KSY720922 LCU720917:LCU720922 LMQ720917:LMQ720922 LWM720917:LWM720922 MGI720917:MGI720922 MQE720917:MQE720922 NAA720917:NAA720922 NJW720917:NJW720922 NTS720917:NTS720922 ODO720917:ODO720922 ONK720917:ONK720922 OXG720917:OXG720922 PHC720917:PHC720922 PQY720917:PQY720922 QAU720917:QAU720922 QKQ720917:QKQ720922 QUM720917:QUM720922 REI720917:REI720922 ROE720917:ROE720922 RYA720917:RYA720922 SHW720917:SHW720922 SRS720917:SRS720922 TBO720917:TBO720922 TLK720917:TLK720922 TVG720917:TVG720922 UFC720917:UFC720922 UOY720917:UOY720922 UYU720917:UYU720922 VIQ720917:VIQ720922 VSM720917:VSM720922 WCI720917:WCI720922 WME720917:WME720922 WWA720917:WWA720922 S786453:S786458 JO786453:JO786458 TK786453:TK786458 ADG786453:ADG786458 ANC786453:ANC786458 AWY786453:AWY786458 BGU786453:BGU786458 BQQ786453:BQQ786458 CAM786453:CAM786458 CKI786453:CKI786458 CUE786453:CUE786458 DEA786453:DEA786458 DNW786453:DNW786458 DXS786453:DXS786458 EHO786453:EHO786458 ERK786453:ERK786458 FBG786453:FBG786458 FLC786453:FLC786458 FUY786453:FUY786458 GEU786453:GEU786458 GOQ786453:GOQ786458 GYM786453:GYM786458 HII786453:HII786458 HSE786453:HSE786458 ICA786453:ICA786458 ILW786453:ILW786458 IVS786453:IVS786458 JFO786453:JFO786458 JPK786453:JPK786458 JZG786453:JZG786458 KJC786453:KJC786458 KSY786453:KSY786458 LCU786453:LCU786458 LMQ786453:LMQ786458 LWM786453:LWM786458 MGI786453:MGI786458 MQE786453:MQE786458 NAA786453:NAA786458 NJW786453:NJW786458 NTS786453:NTS786458 ODO786453:ODO786458 ONK786453:ONK786458 OXG786453:OXG786458 PHC786453:PHC786458 PQY786453:PQY786458 QAU786453:QAU786458 QKQ786453:QKQ786458 QUM786453:QUM786458 REI786453:REI786458 ROE786453:ROE786458 RYA786453:RYA786458 SHW786453:SHW786458 SRS786453:SRS786458 TBO786453:TBO786458 TLK786453:TLK786458 TVG786453:TVG786458 UFC786453:UFC786458 UOY786453:UOY786458 UYU786453:UYU786458 VIQ786453:VIQ786458 VSM786453:VSM786458 WCI786453:WCI786458 WME786453:WME786458 WWA786453:WWA786458 S851989:S851994 JO851989:JO851994 TK851989:TK851994 ADG851989:ADG851994 ANC851989:ANC851994 AWY851989:AWY851994 BGU851989:BGU851994 BQQ851989:BQQ851994 CAM851989:CAM851994 CKI851989:CKI851994 CUE851989:CUE851994 DEA851989:DEA851994 DNW851989:DNW851994 DXS851989:DXS851994 EHO851989:EHO851994 ERK851989:ERK851994 FBG851989:FBG851994 FLC851989:FLC851994 FUY851989:FUY851994 GEU851989:GEU851994 GOQ851989:GOQ851994 GYM851989:GYM851994 HII851989:HII851994 HSE851989:HSE851994 ICA851989:ICA851994 ILW851989:ILW851994 IVS851989:IVS851994 JFO851989:JFO851994 JPK851989:JPK851994 JZG851989:JZG851994 KJC851989:KJC851994 KSY851989:KSY851994 LCU851989:LCU851994 LMQ851989:LMQ851994 LWM851989:LWM851994 MGI851989:MGI851994 MQE851989:MQE851994 NAA851989:NAA851994 NJW851989:NJW851994 NTS851989:NTS851994 ODO851989:ODO851994 ONK851989:ONK851994 OXG851989:OXG851994 PHC851989:PHC851994 PQY851989:PQY851994 QAU851989:QAU851994 QKQ851989:QKQ851994 QUM851989:QUM851994 REI851989:REI851994 ROE851989:ROE851994 RYA851989:RYA851994 SHW851989:SHW851994 SRS851989:SRS851994 TBO851989:TBO851994 TLK851989:TLK851994 TVG851989:TVG851994 UFC851989:UFC851994 UOY851989:UOY851994 UYU851989:UYU851994 VIQ851989:VIQ851994 VSM851989:VSM851994 WCI851989:WCI851994 WME851989:WME851994 WWA851989:WWA851994 S917525:S917530 JO917525:JO917530 TK917525:TK917530 ADG917525:ADG917530 ANC917525:ANC917530 AWY917525:AWY917530 BGU917525:BGU917530 BQQ917525:BQQ917530 CAM917525:CAM917530 CKI917525:CKI917530 CUE917525:CUE917530 DEA917525:DEA917530 DNW917525:DNW917530 DXS917525:DXS917530 EHO917525:EHO917530 ERK917525:ERK917530 FBG917525:FBG917530 FLC917525:FLC917530 FUY917525:FUY917530 GEU917525:GEU917530 GOQ917525:GOQ917530 GYM917525:GYM917530 HII917525:HII917530 HSE917525:HSE917530 ICA917525:ICA917530 ILW917525:ILW917530 IVS917525:IVS917530 JFO917525:JFO917530 JPK917525:JPK917530 JZG917525:JZG917530 KJC917525:KJC917530 KSY917525:KSY917530 LCU917525:LCU917530 LMQ917525:LMQ917530 LWM917525:LWM917530 MGI917525:MGI917530 MQE917525:MQE917530 NAA917525:NAA917530 NJW917525:NJW917530 NTS917525:NTS917530 ODO917525:ODO917530 ONK917525:ONK917530 OXG917525:OXG917530 PHC917525:PHC917530 PQY917525:PQY917530 QAU917525:QAU917530 QKQ917525:QKQ917530 QUM917525:QUM917530 REI917525:REI917530 ROE917525:ROE917530 RYA917525:RYA917530 SHW917525:SHW917530 SRS917525:SRS917530 TBO917525:TBO917530 TLK917525:TLK917530 TVG917525:TVG917530 UFC917525:UFC917530 UOY917525:UOY917530 UYU917525:UYU917530 VIQ917525:VIQ917530 VSM917525:VSM917530 WCI917525:WCI917530 WME917525:WME917530 WWA917525:WWA917530 S983061:S983066 JO983061:JO983066 TK983061:TK983066 ADG983061:ADG983066 ANC983061:ANC983066 AWY983061:AWY983066 BGU983061:BGU983066 BQQ983061:BQQ983066 CAM983061:CAM983066 CKI983061:CKI983066 CUE983061:CUE983066 DEA983061:DEA983066 DNW983061:DNW983066 DXS983061:DXS983066 EHO983061:EHO983066 ERK983061:ERK983066 FBG983061:FBG983066 FLC983061:FLC983066 FUY983061:FUY983066 GEU983061:GEU983066 GOQ983061:GOQ983066 GYM983061:GYM983066 HII983061:HII983066 HSE983061:HSE983066 ICA983061:ICA983066 ILW983061:ILW983066 IVS983061:IVS983066 JFO983061:JFO983066 JPK983061:JPK983066 JZG983061:JZG983066 KJC983061:KJC983066 KSY983061:KSY983066 LCU983061:LCU983066 LMQ983061:LMQ983066 LWM983061:LWM983066 MGI983061:MGI983066 MQE983061:MQE983066 NAA983061:NAA983066 NJW983061:NJW983066 NTS983061:NTS983066 ODO983061:ODO983066 ONK983061:ONK983066 OXG983061:OXG983066 PHC983061:PHC983066 PQY983061:PQY983066 QAU983061:QAU983066 QKQ983061:QKQ983066 QUM983061:QUM983066 REI983061:REI983066 ROE983061:ROE983066 RYA983061:RYA983066 SHW983061:SHW983066 SRS983061:SRS983066 TBO983061:TBO983066 TLK983061:TLK983066 TVG983061:TVG983066 UFC983061:UFC983066 UOY983061:UOY983066 UYU983061:UYU983066 VIQ983061:VIQ983066 VSM983061:VSM983066 WCI983061:WCI983066 WME983061:WME983066 WWA983061:WWA983066 S61:S66 JO61:JO66 TK61:TK66 ADG61:ADG66 ANC61:ANC66 AWY61:AWY66 BGU61:BGU66 BQQ61:BQQ66 CAM61:CAM66 CKI61:CKI66 CUE61:CUE66 DEA61:DEA66 DNW61:DNW66 DXS61:DXS66 EHO61:EHO66 ERK61:ERK66 FBG61:FBG66 FLC61:FLC66 FUY61:FUY66 GEU61:GEU66 GOQ61:GOQ66 GYM61:GYM66 HII61:HII66 HSE61:HSE66 ICA61:ICA66 ILW61:ILW66 IVS61:IVS66 JFO61:JFO66 JPK61:JPK66 JZG61:JZG66 KJC61:KJC66 KSY61:KSY66 LCU61:LCU66 LMQ61:LMQ66 LWM61:LWM66 MGI61:MGI66 MQE61:MQE66 NAA61:NAA66 NJW61:NJW66 NTS61:NTS66 ODO61:ODO66 ONK61:ONK66 OXG61:OXG66 PHC61:PHC66 PQY61:PQY66 QAU61:QAU66 QKQ61:QKQ66 QUM61:QUM66 REI61:REI66 ROE61:ROE66 RYA61:RYA66 SHW61:SHW66 SRS61:SRS66 TBO61:TBO66 TLK61:TLK66 TVG61:TVG66 UFC61:UFC66 UOY61:UOY66 UYU61:UYU66 VIQ61:VIQ66 VSM61:VSM66 WCI61:WCI66 WME61:WME66 WWA61:WWA66 S65597:S65602 JO65597:JO65602 TK65597:TK65602 ADG65597:ADG65602 ANC65597:ANC65602 AWY65597:AWY65602 BGU65597:BGU65602 BQQ65597:BQQ65602 CAM65597:CAM65602 CKI65597:CKI65602 CUE65597:CUE65602 DEA65597:DEA65602 DNW65597:DNW65602 DXS65597:DXS65602 EHO65597:EHO65602 ERK65597:ERK65602 FBG65597:FBG65602 FLC65597:FLC65602 FUY65597:FUY65602 GEU65597:GEU65602 GOQ65597:GOQ65602 GYM65597:GYM65602 HII65597:HII65602 HSE65597:HSE65602 ICA65597:ICA65602 ILW65597:ILW65602 IVS65597:IVS65602 JFO65597:JFO65602 JPK65597:JPK65602 JZG65597:JZG65602 KJC65597:KJC65602 KSY65597:KSY65602 LCU65597:LCU65602 LMQ65597:LMQ65602 LWM65597:LWM65602 MGI65597:MGI65602 MQE65597:MQE65602 NAA65597:NAA65602 NJW65597:NJW65602 NTS65597:NTS65602 ODO65597:ODO65602 ONK65597:ONK65602 OXG65597:OXG65602 PHC65597:PHC65602 PQY65597:PQY65602 QAU65597:QAU65602 QKQ65597:QKQ65602 QUM65597:QUM65602 REI65597:REI65602 ROE65597:ROE65602 RYA65597:RYA65602 SHW65597:SHW65602 SRS65597:SRS65602 TBO65597:TBO65602 TLK65597:TLK65602 TVG65597:TVG65602 UFC65597:UFC65602 UOY65597:UOY65602 UYU65597:UYU65602 VIQ65597:VIQ65602 VSM65597:VSM65602 WCI65597:WCI65602 WME65597:WME65602 WWA65597:WWA65602 S131133:S131138 JO131133:JO131138 TK131133:TK131138 ADG131133:ADG131138 ANC131133:ANC131138 AWY131133:AWY131138 BGU131133:BGU131138 BQQ131133:BQQ131138 CAM131133:CAM131138 CKI131133:CKI131138 CUE131133:CUE131138 DEA131133:DEA131138 DNW131133:DNW131138 DXS131133:DXS131138 EHO131133:EHO131138 ERK131133:ERK131138 FBG131133:FBG131138 FLC131133:FLC131138 FUY131133:FUY131138 GEU131133:GEU131138 GOQ131133:GOQ131138 GYM131133:GYM131138 HII131133:HII131138 HSE131133:HSE131138 ICA131133:ICA131138 ILW131133:ILW131138 IVS131133:IVS131138 JFO131133:JFO131138 JPK131133:JPK131138 JZG131133:JZG131138 KJC131133:KJC131138 KSY131133:KSY131138 LCU131133:LCU131138 LMQ131133:LMQ131138 LWM131133:LWM131138 MGI131133:MGI131138 MQE131133:MQE131138 NAA131133:NAA131138 NJW131133:NJW131138 NTS131133:NTS131138 ODO131133:ODO131138 ONK131133:ONK131138 OXG131133:OXG131138 PHC131133:PHC131138 PQY131133:PQY131138 QAU131133:QAU131138 QKQ131133:QKQ131138 QUM131133:QUM131138 REI131133:REI131138 ROE131133:ROE131138 RYA131133:RYA131138 SHW131133:SHW131138 SRS131133:SRS131138 TBO131133:TBO131138 TLK131133:TLK131138 TVG131133:TVG131138 UFC131133:UFC131138 UOY131133:UOY131138 UYU131133:UYU131138 VIQ131133:VIQ131138 VSM131133:VSM131138 WCI131133:WCI131138 WME131133:WME131138 WWA131133:WWA131138 S196669:S196674 JO196669:JO196674 TK196669:TK196674 ADG196669:ADG196674 ANC196669:ANC196674 AWY196669:AWY196674 BGU196669:BGU196674 BQQ196669:BQQ196674 CAM196669:CAM196674 CKI196669:CKI196674 CUE196669:CUE196674 DEA196669:DEA196674 DNW196669:DNW196674 DXS196669:DXS196674 EHO196669:EHO196674 ERK196669:ERK196674 FBG196669:FBG196674 FLC196669:FLC196674 FUY196669:FUY196674 GEU196669:GEU196674 GOQ196669:GOQ196674 GYM196669:GYM196674 HII196669:HII196674 HSE196669:HSE196674 ICA196669:ICA196674 ILW196669:ILW196674 IVS196669:IVS196674 JFO196669:JFO196674 JPK196669:JPK196674 JZG196669:JZG196674 KJC196669:KJC196674 KSY196669:KSY196674 LCU196669:LCU196674 LMQ196669:LMQ196674 LWM196669:LWM196674 MGI196669:MGI196674 MQE196669:MQE196674 NAA196669:NAA196674 NJW196669:NJW196674 NTS196669:NTS196674 ODO196669:ODO196674 ONK196669:ONK196674 OXG196669:OXG196674 PHC196669:PHC196674 PQY196669:PQY196674 QAU196669:QAU196674 QKQ196669:QKQ196674 QUM196669:QUM196674 REI196669:REI196674 ROE196669:ROE196674 RYA196669:RYA196674 SHW196669:SHW196674 SRS196669:SRS196674 TBO196669:TBO196674 TLK196669:TLK196674 TVG196669:TVG196674 UFC196669:UFC196674 UOY196669:UOY196674 UYU196669:UYU196674 VIQ196669:VIQ196674 VSM196669:VSM196674 WCI196669:WCI196674 WME196669:WME196674 WWA196669:WWA196674 S262205:S262210 JO262205:JO262210 TK262205:TK262210 ADG262205:ADG262210 ANC262205:ANC262210 AWY262205:AWY262210 BGU262205:BGU262210 BQQ262205:BQQ262210 CAM262205:CAM262210 CKI262205:CKI262210 CUE262205:CUE262210 DEA262205:DEA262210 DNW262205:DNW262210 DXS262205:DXS262210 EHO262205:EHO262210 ERK262205:ERK262210 FBG262205:FBG262210 FLC262205:FLC262210 FUY262205:FUY262210 GEU262205:GEU262210 GOQ262205:GOQ262210 GYM262205:GYM262210 HII262205:HII262210 HSE262205:HSE262210 ICA262205:ICA262210 ILW262205:ILW262210 IVS262205:IVS262210 JFO262205:JFO262210 JPK262205:JPK262210 JZG262205:JZG262210 KJC262205:KJC262210 KSY262205:KSY262210 LCU262205:LCU262210 LMQ262205:LMQ262210 LWM262205:LWM262210 MGI262205:MGI262210 MQE262205:MQE262210 NAA262205:NAA262210 NJW262205:NJW262210 NTS262205:NTS262210 ODO262205:ODO262210 ONK262205:ONK262210 OXG262205:OXG262210 PHC262205:PHC262210 PQY262205:PQY262210 QAU262205:QAU262210 QKQ262205:QKQ262210 QUM262205:QUM262210 REI262205:REI262210 ROE262205:ROE262210 RYA262205:RYA262210 SHW262205:SHW262210 SRS262205:SRS262210 TBO262205:TBO262210 TLK262205:TLK262210 TVG262205:TVG262210 UFC262205:UFC262210 UOY262205:UOY262210 UYU262205:UYU262210 VIQ262205:VIQ262210 VSM262205:VSM262210 WCI262205:WCI262210 WME262205:WME262210 WWA262205:WWA262210 S327741:S327746 JO327741:JO327746 TK327741:TK327746 ADG327741:ADG327746 ANC327741:ANC327746 AWY327741:AWY327746 BGU327741:BGU327746 BQQ327741:BQQ327746 CAM327741:CAM327746 CKI327741:CKI327746 CUE327741:CUE327746 DEA327741:DEA327746 DNW327741:DNW327746 DXS327741:DXS327746 EHO327741:EHO327746 ERK327741:ERK327746 FBG327741:FBG327746 FLC327741:FLC327746 FUY327741:FUY327746 GEU327741:GEU327746 GOQ327741:GOQ327746 GYM327741:GYM327746 HII327741:HII327746 HSE327741:HSE327746 ICA327741:ICA327746 ILW327741:ILW327746 IVS327741:IVS327746 JFO327741:JFO327746 JPK327741:JPK327746 JZG327741:JZG327746 KJC327741:KJC327746 KSY327741:KSY327746 LCU327741:LCU327746 LMQ327741:LMQ327746 LWM327741:LWM327746 MGI327741:MGI327746 MQE327741:MQE327746 NAA327741:NAA327746 NJW327741:NJW327746 NTS327741:NTS327746 ODO327741:ODO327746 ONK327741:ONK327746 OXG327741:OXG327746 PHC327741:PHC327746 PQY327741:PQY327746 QAU327741:QAU327746 QKQ327741:QKQ327746 QUM327741:QUM327746 REI327741:REI327746 ROE327741:ROE327746 RYA327741:RYA327746 SHW327741:SHW327746 SRS327741:SRS327746 TBO327741:TBO327746 TLK327741:TLK327746 TVG327741:TVG327746 UFC327741:UFC327746 UOY327741:UOY327746 UYU327741:UYU327746 VIQ327741:VIQ327746 VSM327741:VSM327746 WCI327741:WCI327746 WME327741:WME327746 WWA327741:WWA327746 S393277:S393282 JO393277:JO393282 TK393277:TK393282 ADG393277:ADG393282 ANC393277:ANC393282 AWY393277:AWY393282 BGU393277:BGU393282 BQQ393277:BQQ393282 CAM393277:CAM393282 CKI393277:CKI393282 CUE393277:CUE393282 DEA393277:DEA393282 DNW393277:DNW393282 DXS393277:DXS393282 EHO393277:EHO393282 ERK393277:ERK393282 FBG393277:FBG393282 FLC393277:FLC393282 FUY393277:FUY393282 GEU393277:GEU393282 GOQ393277:GOQ393282 GYM393277:GYM393282 HII393277:HII393282 HSE393277:HSE393282 ICA393277:ICA393282 ILW393277:ILW393282 IVS393277:IVS393282 JFO393277:JFO393282 JPK393277:JPK393282 JZG393277:JZG393282 KJC393277:KJC393282 KSY393277:KSY393282 LCU393277:LCU393282 LMQ393277:LMQ393282 LWM393277:LWM393282 MGI393277:MGI393282 MQE393277:MQE393282 NAA393277:NAA393282 NJW393277:NJW393282 NTS393277:NTS393282 ODO393277:ODO393282 ONK393277:ONK393282 OXG393277:OXG393282 PHC393277:PHC393282 PQY393277:PQY393282 QAU393277:QAU393282 QKQ393277:QKQ393282 QUM393277:QUM393282 REI393277:REI393282 ROE393277:ROE393282 RYA393277:RYA393282 SHW393277:SHW393282 SRS393277:SRS393282 TBO393277:TBO393282 TLK393277:TLK393282 TVG393277:TVG393282 UFC393277:UFC393282 UOY393277:UOY393282 UYU393277:UYU393282 VIQ393277:VIQ393282 VSM393277:VSM393282 WCI393277:WCI393282 WME393277:WME393282 WWA393277:WWA393282 S458813:S458818 JO458813:JO458818 TK458813:TK458818 ADG458813:ADG458818 ANC458813:ANC458818 AWY458813:AWY458818 BGU458813:BGU458818 BQQ458813:BQQ458818 CAM458813:CAM458818 CKI458813:CKI458818 CUE458813:CUE458818 DEA458813:DEA458818 DNW458813:DNW458818 DXS458813:DXS458818 EHO458813:EHO458818 ERK458813:ERK458818 FBG458813:FBG458818 FLC458813:FLC458818 FUY458813:FUY458818 GEU458813:GEU458818 GOQ458813:GOQ458818 GYM458813:GYM458818 HII458813:HII458818 HSE458813:HSE458818 ICA458813:ICA458818 ILW458813:ILW458818 IVS458813:IVS458818 JFO458813:JFO458818 JPK458813:JPK458818 JZG458813:JZG458818 KJC458813:KJC458818 KSY458813:KSY458818 LCU458813:LCU458818 LMQ458813:LMQ458818 LWM458813:LWM458818 MGI458813:MGI458818 MQE458813:MQE458818 NAA458813:NAA458818 NJW458813:NJW458818 NTS458813:NTS458818 ODO458813:ODO458818 ONK458813:ONK458818 OXG458813:OXG458818 PHC458813:PHC458818 PQY458813:PQY458818 QAU458813:QAU458818 QKQ458813:QKQ458818 QUM458813:QUM458818 REI458813:REI458818 ROE458813:ROE458818 RYA458813:RYA458818 SHW458813:SHW458818 SRS458813:SRS458818 TBO458813:TBO458818 TLK458813:TLK458818 TVG458813:TVG458818 UFC458813:UFC458818 UOY458813:UOY458818 UYU458813:UYU458818 VIQ458813:VIQ458818 VSM458813:VSM458818 WCI458813:WCI458818 WME458813:WME458818 WWA458813:WWA458818 S524349:S524354 JO524349:JO524354 TK524349:TK524354 ADG524349:ADG524354 ANC524349:ANC524354 AWY524349:AWY524354 BGU524349:BGU524354 BQQ524349:BQQ524354 CAM524349:CAM524354 CKI524349:CKI524354 CUE524349:CUE524354 DEA524349:DEA524354 DNW524349:DNW524354 DXS524349:DXS524354 EHO524349:EHO524354 ERK524349:ERK524354 FBG524349:FBG524354 FLC524349:FLC524354 FUY524349:FUY524354 GEU524349:GEU524354 GOQ524349:GOQ524354 GYM524349:GYM524354 HII524349:HII524354 HSE524349:HSE524354 ICA524349:ICA524354 ILW524349:ILW524354 IVS524349:IVS524354 JFO524349:JFO524354 JPK524349:JPK524354 JZG524349:JZG524354 KJC524349:KJC524354 KSY524349:KSY524354 LCU524349:LCU524354 LMQ524349:LMQ524354 LWM524349:LWM524354 MGI524349:MGI524354 MQE524349:MQE524354 NAA524349:NAA524354 NJW524349:NJW524354 NTS524349:NTS524354 ODO524349:ODO524354 ONK524349:ONK524354 OXG524349:OXG524354 PHC524349:PHC524354 PQY524349:PQY524354 QAU524349:QAU524354 QKQ524349:QKQ524354 QUM524349:QUM524354 REI524349:REI524354 ROE524349:ROE524354 RYA524349:RYA524354 SHW524349:SHW524354 SRS524349:SRS524354 TBO524349:TBO524354 TLK524349:TLK524354 TVG524349:TVG524354 UFC524349:UFC524354 UOY524349:UOY524354 UYU524349:UYU524354 VIQ524349:VIQ524354 VSM524349:VSM524354 WCI524349:WCI524354 WME524349:WME524354 WWA524349:WWA524354 S589885:S589890 JO589885:JO589890 TK589885:TK589890 ADG589885:ADG589890 ANC589885:ANC589890 AWY589885:AWY589890 BGU589885:BGU589890 BQQ589885:BQQ589890 CAM589885:CAM589890 CKI589885:CKI589890 CUE589885:CUE589890 DEA589885:DEA589890 DNW589885:DNW589890 DXS589885:DXS589890 EHO589885:EHO589890 ERK589885:ERK589890 FBG589885:FBG589890 FLC589885:FLC589890 FUY589885:FUY589890 GEU589885:GEU589890 GOQ589885:GOQ589890 GYM589885:GYM589890 HII589885:HII589890 HSE589885:HSE589890 ICA589885:ICA589890 ILW589885:ILW589890 IVS589885:IVS589890 JFO589885:JFO589890 JPK589885:JPK589890 JZG589885:JZG589890 KJC589885:KJC589890 KSY589885:KSY589890 LCU589885:LCU589890 LMQ589885:LMQ589890 LWM589885:LWM589890 MGI589885:MGI589890 MQE589885:MQE589890 NAA589885:NAA589890 NJW589885:NJW589890 NTS589885:NTS589890 ODO589885:ODO589890 ONK589885:ONK589890 OXG589885:OXG589890 PHC589885:PHC589890 PQY589885:PQY589890 QAU589885:QAU589890 QKQ589885:QKQ589890 QUM589885:QUM589890 REI589885:REI589890 ROE589885:ROE589890 RYA589885:RYA589890 SHW589885:SHW589890 SRS589885:SRS589890 TBO589885:TBO589890 TLK589885:TLK589890 TVG589885:TVG589890 UFC589885:UFC589890 UOY589885:UOY589890 UYU589885:UYU589890 VIQ589885:VIQ589890 VSM589885:VSM589890 WCI589885:WCI589890 WME589885:WME589890 WWA589885:WWA589890 S655421:S655426 JO655421:JO655426 TK655421:TK655426 ADG655421:ADG655426 ANC655421:ANC655426 AWY655421:AWY655426 BGU655421:BGU655426 BQQ655421:BQQ655426 CAM655421:CAM655426 CKI655421:CKI655426 CUE655421:CUE655426 DEA655421:DEA655426 DNW655421:DNW655426 DXS655421:DXS655426 EHO655421:EHO655426 ERK655421:ERK655426 FBG655421:FBG655426 FLC655421:FLC655426 FUY655421:FUY655426 GEU655421:GEU655426 GOQ655421:GOQ655426 GYM655421:GYM655426 HII655421:HII655426 HSE655421:HSE655426 ICA655421:ICA655426 ILW655421:ILW655426 IVS655421:IVS655426 JFO655421:JFO655426 JPK655421:JPK655426 JZG655421:JZG655426 KJC655421:KJC655426 KSY655421:KSY655426 LCU655421:LCU655426 LMQ655421:LMQ655426 LWM655421:LWM655426 MGI655421:MGI655426 MQE655421:MQE655426 NAA655421:NAA655426 NJW655421:NJW655426 NTS655421:NTS655426 ODO655421:ODO655426 ONK655421:ONK655426 OXG655421:OXG655426 PHC655421:PHC655426 PQY655421:PQY655426 QAU655421:QAU655426 QKQ655421:QKQ655426 QUM655421:QUM655426 REI655421:REI655426 ROE655421:ROE655426 RYA655421:RYA655426 SHW655421:SHW655426 SRS655421:SRS655426 TBO655421:TBO655426 TLK655421:TLK655426 TVG655421:TVG655426 UFC655421:UFC655426 UOY655421:UOY655426 UYU655421:UYU655426 VIQ655421:VIQ655426 VSM655421:VSM655426 WCI655421:WCI655426 WME655421:WME655426 WWA655421:WWA655426 S720957:S720962 JO720957:JO720962 TK720957:TK720962 ADG720957:ADG720962 ANC720957:ANC720962 AWY720957:AWY720962 BGU720957:BGU720962 BQQ720957:BQQ720962 CAM720957:CAM720962 CKI720957:CKI720962 CUE720957:CUE720962 DEA720957:DEA720962 DNW720957:DNW720962 DXS720957:DXS720962 EHO720957:EHO720962 ERK720957:ERK720962 FBG720957:FBG720962 FLC720957:FLC720962 FUY720957:FUY720962 GEU720957:GEU720962 GOQ720957:GOQ720962 GYM720957:GYM720962 HII720957:HII720962 HSE720957:HSE720962 ICA720957:ICA720962 ILW720957:ILW720962 IVS720957:IVS720962 JFO720957:JFO720962 JPK720957:JPK720962 JZG720957:JZG720962 KJC720957:KJC720962 KSY720957:KSY720962 LCU720957:LCU720962 LMQ720957:LMQ720962 LWM720957:LWM720962 MGI720957:MGI720962 MQE720957:MQE720962 NAA720957:NAA720962 NJW720957:NJW720962 NTS720957:NTS720962 ODO720957:ODO720962 ONK720957:ONK720962 OXG720957:OXG720962 PHC720957:PHC720962 PQY720957:PQY720962 QAU720957:QAU720962 QKQ720957:QKQ720962 QUM720957:QUM720962 REI720957:REI720962 ROE720957:ROE720962 RYA720957:RYA720962 SHW720957:SHW720962 SRS720957:SRS720962 TBO720957:TBO720962 TLK720957:TLK720962 TVG720957:TVG720962 UFC720957:UFC720962 UOY720957:UOY720962 UYU720957:UYU720962 VIQ720957:VIQ720962 VSM720957:VSM720962 WCI720957:WCI720962 WME720957:WME720962 WWA720957:WWA720962 S786493:S786498 JO786493:JO786498 TK786493:TK786498 ADG786493:ADG786498 ANC786493:ANC786498 AWY786493:AWY786498 BGU786493:BGU786498 BQQ786493:BQQ786498 CAM786493:CAM786498 CKI786493:CKI786498 CUE786493:CUE786498 DEA786493:DEA786498 DNW786493:DNW786498 DXS786493:DXS786498 EHO786493:EHO786498 ERK786493:ERK786498 FBG786493:FBG786498 FLC786493:FLC786498 FUY786493:FUY786498 GEU786493:GEU786498 GOQ786493:GOQ786498 GYM786493:GYM786498 HII786493:HII786498 HSE786493:HSE786498 ICA786493:ICA786498 ILW786493:ILW786498 IVS786493:IVS786498 JFO786493:JFO786498 JPK786493:JPK786498 JZG786493:JZG786498 KJC786493:KJC786498 KSY786493:KSY786498 LCU786493:LCU786498 LMQ786493:LMQ786498 LWM786493:LWM786498 MGI786493:MGI786498 MQE786493:MQE786498 NAA786493:NAA786498 NJW786493:NJW786498 NTS786493:NTS786498 ODO786493:ODO786498 ONK786493:ONK786498 OXG786493:OXG786498 PHC786493:PHC786498 PQY786493:PQY786498 QAU786493:QAU786498 QKQ786493:QKQ786498 QUM786493:QUM786498 REI786493:REI786498 ROE786493:ROE786498 RYA786493:RYA786498 SHW786493:SHW786498 SRS786493:SRS786498 TBO786493:TBO786498 TLK786493:TLK786498 TVG786493:TVG786498 UFC786493:UFC786498 UOY786493:UOY786498 UYU786493:UYU786498 VIQ786493:VIQ786498 VSM786493:VSM786498 WCI786493:WCI786498 WME786493:WME786498 WWA786493:WWA786498 S852029:S852034 JO852029:JO852034 TK852029:TK852034 ADG852029:ADG852034 ANC852029:ANC852034 AWY852029:AWY852034 BGU852029:BGU852034 BQQ852029:BQQ852034 CAM852029:CAM852034 CKI852029:CKI852034 CUE852029:CUE852034 DEA852029:DEA852034 DNW852029:DNW852034 DXS852029:DXS852034 EHO852029:EHO852034 ERK852029:ERK852034 FBG852029:FBG852034 FLC852029:FLC852034 FUY852029:FUY852034 GEU852029:GEU852034 GOQ852029:GOQ852034 GYM852029:GYM852034 HII852029:HII852034 HSE852029:HSE852034 ICA852029:ICA852034 ILW852029:ILW852034 IVS852029:IVS852034 JFO852029:JFO852034 JPK852029:JPK852034 JZG852029:JZG852034 KJC852029:KJC852034 KSY852029:KSY852034 LCU852029:LCU852034 LMQ852029:LMQ852034 LWM852029:LWM852034 MGI852029:MGI852034 MQE852029:MQE852034 NAA852029:NAA852034 NJW852029:NJW852034 NTS852029:NTS852034 ODO852029:ODO852034 ONK852029:ONK852034 OXG852029:OXG852034 PHC852029:PHC852034 PQY852029:PQY852034 QAU852029:QAU852034 QKQ852029:QKQ852034 QUM852029:QUM852034 REI852029:REI852034 ROE852029:ROE852034 RYA852029:RYA852034 SHW852029:SHW852034 SRS852029:SRS852034 TBO852029:TBO852034 TLK852029:TLK852034 TVG852029:TVG852034 UFC852029:UFC852034 UOY852029:UOY852034 UYU852029:UYU852034 VIQ852029:VIQ852034 VSM852029:VSM852034 WCI852029:WCI852034 WME852029:WME852034 WWA852029:WWA852034 S917565:S917570 JO917565:JO917570 TK917565:TK917570 ADG917565:ADG917570 ANC917565:ANC917570 AWY917565:AWY917570 BGU917565:BGU917570 BQQ917565:BQQ917570 CAM917565:CAM917570 CKI917565:CKI917570 CUE917565:CUE917570 DEA917565:DEA917570 DNW917565:DNW917570 DXS917565:DXS917570 EHO917565:EHO917570 ERK917565:ERK917570 FBG917565:FBG917570 FLC917565:FLC917570 FUY917565:FUY917570 GEU917565:GEU917570 GOQ917565:GOQ917570 GYM917565:GYM917570 HII917565:HII917570 HSE917565:HSE917570 ICA917565:ICA917570 ILW917565:ILW917570 IVS917565:IVS917570 JFO917565:JFO917570 JPK917565:JPK917570 JZG917565:JZG917570 KJC917565:KJC917570 KSY917565:KSY917570 LCU917565:LCU917570 LMQ917565:LMQ917570 LWM917565:LWM917570 MGI917565:MGI917570 MQE917565:MQE917570 NAA917565:NAA917570 NJW917565:NJW917570 NTS917565:NTS917570 ODO917565:ODO917570 ONK917565:ONK917570 OXG917565:OXG917570 PHC917565:PHC917570 PQY917565:PQY917570 QAU917565:QAU917570 QKQ917565:QKQ917570 QUM917565:QUM917570 REI917565:REI917570 ROE917565:ROE917570 RYA917565:RYA917570 SHW917565:SHW917570 SRS917565:SRS917570 TBO917565:TBO917570 TLK917565:TLK917570 TVG917565:TVG917570 UFC917565:UFC917570 UOY917565:UOY917570 UYU917565:UYU917570 VIQ917565:VIQ917570 VSM917565:VSM917570 WCI917565:WCI917570 WME917565:WME917570 WWA917565:WWA917570 S983101:S983106 JO983101:JO983106 TK983101:TK983106 ADG983101:ADG983106 ANC983101:ANC983106 AWY983101:AWY983106 BGU983101:BGU983106 BQQ983101:BQQ983106 CAM983101:CAM983106 CKI983101:CKI983106 CUE983101:CUE983106 DEA983101:DEA983106 DNW983101:DNW983106 DXS983101:DXS983106 EHO983101:EHO983106 ERK983101:ERK983106 FBG983101:FBG983106 FLC983101:FLC983106 FUY983101:FUY983106 GEU983101:GEU983106 GOQ983101:GOQ983106 GYM983101:GYM983106 HII983101:HII983106 HSE983101:HSE983106 ICA983101:ICA983106 ILW983101:ILW983106 IVS983101:IVS983106 JFO983101:JFO983106 JPK983101:JPK983106 JZG983101:JZG983106 KJC983101:KJC983106 KSY983101:KSY983106 LCU983101:LCU983106 LMQ983101:LMQ983106 LWM983101:LWM983106 MGI983101:MGI983106 MQE983101:MQE983106 NAA983101:NAA983106 NJW983101:NJW983106 NTS983101:NTS983106 ODO983101:ODO983106 ONK983101:ONK983106 OXG983101:OXG983106 PHC983101:PHC983106 PQY983101:PQY983106 QAU983101:QAU983106 QKQ983101:QKQ983106 QUM983101:QUM983106 REI983101:REI983106 ROE983101:ROE983106 RYA983101:RYA983106 SHW983101:SHW983106 SRS983101:SRS983106 TBO983101:TBO983106 TLK983101:TLK983106 TVG983101:TVG983106 UFC983101:UFC983106 UOY983101:UOY983106 UYU983101:UYU983106 VIQ983101:VIQ983106 VSM983101:VSM983106 WCI983101:WCI983106 WME983101:WME983106 WWA983101:WWA983106 S101:S106 JO101:JO106 TK101:TK106 ADG101:ADG106 ANC101:ANC106 AWY101:AWY106 BGU101:BGU106 BQQ101:BQQ106 CAM101:CAM106 CKI101:CKI106 CUE101:CUE106 DEA101:DEA106 DNW101:DNW106 DXS101:DXS106 EHO101:EHO106 ERK101:ERK106 FBG101:FBG106 FLC101:FLC106 FUY101:FUY106 GEU101:GEU106 GOQ101:GOQ106 GYM101:GYM106 HII101:HII106 HSE101:HSE106 ICA101:ICA106 ILW101:ILW106 IVS101:IVS106 JFO101:JFO106 JPK101:JPK106 JZG101:JZG106 KJC101:KJC106 KSY101:KSY106 LCU101:LCU106 LMQ101:LMQ106 LWM101:LWM106 MGI101:MGI106 MQE101:MQE106 NAA101:NAA106 NJW101:NJW106 NTS101:NTS106 ODO101:ODO106 ONK101:ONK106 OXG101:OXG106 PHC101:PHC106 PQY101:PQY106 QAU101:QAU106 QKQ101:QKQ106 QUM101:QUM106 REI101:REI106 ROE101:ROE106 RYA101:RYA106 SHW101:SHW106 SRS101:SRS106 TBO101:TBO106 TLK101:TLK106 TVG101:TVG106 UFC101:UFC106 UOY101:UOY106 UYU101:UYU106 VIQ101:VIQ106 VSM101:VSM106 WCI101:WCI106 WME101:WME106 WWA101:WWA106 S65637:S65642 JO65637:JO65642 TK65637:TK65642 ADG65637:ADG65642 ANC65637:ANC65642 AWY65637:AWY65642 BGU65637:BGU65642 BQQ65637:BQQ65642 CAM65637:CAM65642 CKI65637:CKI65642 CUE65637:CUE65642 DEA65637:DEA65642 DNW65637:DNW65642 DXS65637:DXS65642 EHO65637:EHO65642 ERK65637:ERK65642 FBG65637:FBG65642 FLC65637:FLC65642 FUY65637:FUY65642 GEU65637:GEU65642 GOQ65637:GOQ65642 GYM65637:GYM65642 HII65637:HII65642 HSE65637:HSE65642 ICA65637:ICA65642 ILW65637:ILW65642 IVS65637:IVS65642 JFO65637:JFO65642 JPK65637:JPK65642 JZG65637:JZG65642 KJC65637:KJC65642 KSY65637:KSY65642 LCU65637:LCU65642 LMQ65637:LMQ65642 LWM65637:LWM65642 MGI65637:MGI65642 MQE65637:MQE65642 NAA65637:NAA65642 NJW65637:NJW65642 NTS65637:NTS65642 ODO65637:ODO65642 ONK65637:ONK65642 OXG65637:OXG65642 PHC65637:PHC65642 PQY65637:PQY65642 QAU65637:QAU65642 QKQ65637:QKQ65642 QUM65637:QUM65642 REI65637:REI65642 ROE65637:ROE65642 RYA65637:RYA65642 SHW65637:SHW65642 SRS65637:SRS65642 TBO65637:TBO65642 TLK65637:TLK65642 TVG65637:TVG65642 UFC65637:UFC65642 UOY65637:UOY65642 UYU65637:UYU65642 VIQ65637:VIQ65642 VSM65637:VSM65642 WCI65637:WCI65642 WME65637:WME65642 WWA65637:WWA65642 S131173:S131178 JO131173:JO131178 TK131173:TK131178 ADG131173:ADG131178 ANC131173:ANC131178 AWY131173:AWY131178 BGU131173:BGU131178 BQQ131173:BQQ131178 CAM131173:CAM131178 CKI131173:CKI131178 CUE131173:CUE131178 DEA131173:DEA131178 DNW131173:DNW131178 DXS131173:DXS131178 EHO131173:EHO131178 ERK131173:ERK131178 FBG131173:FBG131178 FLC131173:FLC131178 FUY131173:FUY131178 GEU131173:GEU131178 GOQ131173:GOQ131178 GYM131173:GYM131178 HII131173:HII131178 HSE131173:HSE131178 ICA131173:ICA131178 ILW131173:ILW131178 IVS131173:IVS131178 JFO131173:JFO131178 JPK131173:JPK131178 JZG131173:JZG131178 KJC131173:KJC131178 KSY131173:KSY131178 LCU131173:LCU131178 LMQ131173:LMQ131178 LWM131173:LWM131178 MGI131173:MGI131178 MQE131173:MQE131178 NAA131173:NAA131178 NJW131173:NJW131178 NTS131173:NTS131178 ODO131173:ODO131178 ONK131173:ONK131178 OXG131173:OXG131178 PHC131173:PHC131178 PQY131173:PQY131178 QAU131173:QAU131178 QKQ131173:QKQ131178 QUM131173:QUM131178 REI131173:REI131178 ROE131173:ROE131178 RYA131173:RYA131178 SHW131173:SHW131178 SRS131173:SRS131178 TBO131173:TBO131178 TLK131173:TLK131178 TVG131173:TVG131178 UFC131173:UFC131178 UOY131173:UOY131178 UYU131173:UYU131178 VIQ131173:VIQ131178 VSM131173:VSM131178 WCI131173:WCI131178 WME131173:WME131178 WWA131173:WWA131178 S196709:S196714 JO196709:JO196714 TK196709:TK196714 ADG196709:ADG196714 ANC196709:ANC196714 AWY196709:AWY196714 BGU196709:BGU196714 BQQ196709:BQQ196714 CAM196709:CAM196714 CKI196709:CKI196714 CUE196709:CUE196714 DEA196709:DEA196714 DNW196709:DNW196714 DXS196709:DXS196714 EHO196709:EHO196714 ERK196709:ERK196714 FBG196709:FBG196714 FLC196709:FLC196714 FUY196709:FUY196714 GEU196709:GEU196714 GOQ196709:GOQ196714 GYM196709:GYM196714 HII196709:HII196714 HSE196709:HSE196714 ICA196709:ICA196714 ILW196709:ILW196714 IVS196709:IVS196714 JFO196709:JFO196714 JPK196709:JPK196714 JZG196709:JZG196714 KJC196709:KJC196714 KSY196709:KSY196714 LCU196709:LCU196714 LMQ196709:LMQ196714 LWM196709:LWM196714 MGI196709:MGI196714 MQE196709:MQE196714 NAA196709:NAA196714 NJW196709:NJW196714 NTS196709:NTS196714 ODO196709:ODO196714 ONK196709:ONK196714 OXG196709:OXG196714 PHC196709:PHC196714 PQY196709:PQY196714 QAU196709:QAU196714 QKQ196709:QKQ196714 QUM196709:QUM196714 REI196709:REI196714 ROE196709:ROE196714 RYA196709:RYA196714 SHW196709:SHW196714 SRS196709:SRS196714 TBO196709:TBO196714 TLK196709:TLK196714 TVG196709:TVG196714 UFC196709:UFC196714 UOY196709:UOY196714 UYU196709:UYU196714 VIQ196709:VIQ196714 VSM196709:VSM196714 WCI196709:WCI196714 WME196709:WME196714 WWA196709:WWA196714 S262245:S262250 JO262245:JO262250 TK262245:TK262250 ADG262245:ADG262250 ANC262245:ANC262250 AWY262245:AWY262250 BGU262245:BGU262250 BQQ262245:BQQ262250 CAM262245:CAM262250 CKI262245:CKI262250 CUE262245:CUE262250 DEA262245:DEA262250 DNW262245:DNW262250 DXS262245:DXS262250 EHO262245:EHO262250 ERK262245:ERK262250 FBG262245:FBG262250 FLC262245:FLC262250 FUY262245:FUY262250 GEU262245:GEU262250 GOQ262245:GOQ262250 GYM262245:GYM262250 HII262245:HII262250 HSE262245:HSE262250 ICA262245:ICA262250 ILW262245:ILW262250 IVS262245:IVS262250 JFO262245:JFO262250 JPK262245:JPK262250 JZG262245:JZG262250 KJC262245:KJC262250 KSY262245:KSY262250 LCU262245:LCU262250 LMQ262245:LMQ262250 LWM262245:LWM262250 MGI262245:MGI262250 MQE262245:MQE262250 NAA262245:NAA262250 NJW262245:NJW262250 NTS262245:NTS262250 ODO262245:ODO262250 ONK262245:ONK262250 OXG262245:OXG262250 PHC262245:PHC262250 PQY262245:PQY262250 QAU262245:QAU262250 QKQ262245:QKQ262250 QUM262245:QUM262250 REI262245:REI262250 ROE262245:ROE262250 RYA262245:RYA262250 SHW262245:SHW262250 SRS262245:SRS262250 TBO262245:TBO262250 TLK262245:TLK262250 TVG262245:TVG262250 UFC262245:UFC262250 UOY262245:UOY262250 UYU262245:UYU262250 VIQ262245:VIQ262250 VSM262245:VSM262250 WCI262245:WCI262250 WME262245:WME262250 WWA262245:WWA262250 S327781:S327786 JO327781:JO327786 TK327781:TK327786 ADG327781:ADG327786 ANC327781:ANC327786 AWY327781:AWY327786 BGU327781:BGU327786 BQQ327781:BQQ327786 CAM327781:CAM327786 CKI327781:CKI327786 CUE327781:CUE327786 DEA327781:DEA327786 DNW327781:DNW327786 DXS327781:DXS327786 EHO327781:EHO327786 ERK327781:ERK327786 FBG327781:FBG327786 FLC327781:FLC327786 FUY327781:FUY327786 GEU327781:GEU327786 GOQ327781:GOQ327786 GYM327781:GYM327786 HII327781:HII327786 HSE327781:HSE327786 ICA327781:ICA327786 ILW327781:ILW327786 IVS327781:IVS327786 JFO327781:JFO327786 JPK327781:JPK327786 JZG327781:JZG327786 KJC327781:KJC327786 KSY327781:KSY327786 LCU327781:LCU327786 LMQ327781:LMQ327786 LWM327781:LWM327786 MGI327781:MGI327786 MQE327781:MQE327786 NAA327781:NAA327786 NJW327781:NJW327786 NTS327781:NTS327786 ODO327781:ODO327786 ONK327781:ONK327786 OXG327781:OXG327786 PHC327781:PHC327786 PQY327781:PQY327786 QAU327781:QAU327786 QKQ327781:QKQ327786 QUM327781:QUM327786 REI327781:REI327786 ROE327781:ROE327786 RYA327781:RYA327786 SHW327781:SHW327786 SRS327781:SRS327786 TBO327781:TBO327786 TLK327781:TLK327786 TVG327781:TVG327786 UFC327781:UFC327786 UOY327781:UOY327786 UYU327781:UYU327786 VIQ327781:VIQ327786 VSM327781:VSM327786 WCI327781:WCI327786 WME327781:WME327786 WWA327781:WWA327786 S393317:S393322 JO393317:JO393322 TK393317:TK393322 ADG393317:ADG393322 ANC393317:ANC393322 AWY393317:AWY393322 BGU393317:BGU393322 BQQ393317:BQQ393322 CAM393317:CAM393322 CKI393317:CKI393322 CUE393317:CUE393322 DEA393317:DEA393322 DNW393317:DNW393322 DXS393317:DXS393322 EHO393317:EHO393322 ERK393317:ERK393322 FBG393317:FBG393322 FLC393317:FLC393322 FUY393317:FUY393322 GEU393317:GEU393322 GOQ393317:GOQ393322 GYM393317:GYM393322 HII393317:HII393322 HSE393317:HSE393322 ICA393317:ICA393322 ILW393317:ILW393322 IVS393317:IVS393322 JFO393317:JFO393322 JPK393317:JPK393322 JZG393317:JZG393322 KJC393317:KJC393322 KSY393317:KSY393322 LCU393317:LCU393322 LMQ393317:LMQ393322 LWM393317:LWM393322 MGI393317:MGI393322 MQE393317:MQE393322 NAA393317:NAA393322 NJW393317:NJW393322 NTS393317:NTS393322 ODO393317:ODO393322 ONK393317:ONK393322 OXG393317:OXG393322 PHC393317:PHC393322 PQY393317:PQY393322 QAU393317:QAU393322 QKQ393317:QKQ393322 QUM393317:QUM393322 REI393317:REI393322 ROE393317:ROE393322 RYA393317:RYA393322 SHW393317:SHW393322 SRS393317:SRS393322 TBO393317:TBO393322 TLK393317:TLK393322 TVG393317:TVG393322 UFC393317:UFC393322 UOY393317:UOY393322 UYU393317:UYU393322 VIQ393317:VIQ393322 VSM393317:VSM393322 WCI393317:WCI393322 WME393317:WME393322 WWA393317:WWA393322 S458853:S458858 JO458853:JO458858 TK458853:TK458858 ADG458853:ADG458858 ANC458853:ANC458858 AWY458853:AWY458858 BGU458853:BGU458858 BQQ458853:BQQ458858 CAM458853:CAM458858 CKI458853:CKI458858 CUE458853:CUE458858 DEA458853:DEA458858 DNW458853:DNW458858 DXS458853:DXS458858 EHO458853:EHO458858 ERK458853:ERK458858 FBG458853:FBG458858 FLC458853:FLC458858 FUY458853:FUY458858 GEU458853:GEU458858 GOQ458853:GOQ458858 GYM458853:GYM458858 HII458853:HII458858 HSE458853:HSE458858 ICA458853:ICA458858 ILW458853:ILW458858 IVS458853:IVS458858 JFO458853:JFO458858 JPK458853:JPK458858 JZG458853:JZG458858 KJC458853:KJC458858 KSY458853:KSY458858 LCU458853:LCU458858 LMQ458853:LMQ458858 LWM458853:LWM458858 MGI458853:MGI458858 MQE458853:MQE458858 NAA458853:NAA458858 NJW458853:NJW458858 NTS458853:NTS458858 ODO458853:ODO458858 ONK458853:ONK458858 OXG458853:OXG458858 PHC458853:PHC458858 PQY458853:PQY458858 QAU458853:QAU458858 QKQ458853:QKQ458858 QUM458853:QUM458858 REI458853:REI458858 ROE458853:ROE458858 RYA458853:RYA458858 SHW458853:SHW458858 SRS458853:SRS458858 TBO458853:TBO458858 TLK458853:TLK458858 TVG458853:TVG458858 UFC458853:UFC458858 UOY458853:UOY458858 UYU458853:UYU458858 VIQ458853:VIQ458858 VSM458853:VSM458858 WCI458853:WCI458858 WME458853:WME458858 WWA458853:WWA458858 S524389:S524394 JO524389:JO524394 TK524389:TK524394 ADG524389:ADG524394 ANC524389:ANC524394 AWY524389:AWY524394 BGU524389:BGU524394 BQQ524389:BQQ524394 CAM524389:CAM524394 CKI524389:CKI524394 CUE524389:CUE524394 DEA524389:DEA524394 DNW524389:DNW524394 DXS524389:DXS524394 EHO524389:EHO524394 ERK524389:ERK524394 FBG524389:FBG524394 FLC524389:FLC524394 FUY524389:FUY524394 GEU524389:GEU524394 GOQ524389:GOQ524394 GYM524389:GYM524394 HII524389:HII524394 HSE524389:HSE524394 ICA524389:ICA524394 ILW524389:ILW524394 IVS524389:IVS524394 JFO524389:JFO524394 JPK524389:JPK524394 JZG524389:JZG524394 KJC524389:KJC524394 KSY524389:KSY524394 LCU524389:LCU524394 LMQ524389:LMQ524394 LWM524389:LWM524394 MGI524389:MGI524394 MQE524389:MQE524394 NAA524389:NAA524394 NJW524389:NJW524394 NTS524389:NTS524394 ODO524389:ODO524394 ONK524389:ONK524394 OXG524389:OXG524394 PHC524389:PHC524394 PQY524389:PQY524394 QAU524389:QAU524394 QKQ524389:QKQ524394 QUM524389:QUM524394 REI524389:REI524394 ROE524389:ROE524394 RYA524389:RYA524394 SHW524389:SHW524394 SRS524389:SRS524394 TBO524389:TBO524394 TLK524389:TLK524394 TVG524389:TVG524394 UFC524389:UFC524394 UOY524389:UOY524394 UYU524389:UYU524394 VIQ524389:VIQ524394 VSM524389:VSM524394 WCI524389:WCI524394 WME524389:WME524394 WWA524389:WWA524394 S589925:S589930 JO589925:JO589930 TK589925:TK589930 ADG589925:ADG589930 ANC589925:ANC589930 AWY589925:AWY589930 BGU589925:BGU589930 BQQ589925:BQQ589930 CAM589925:CAM589930 CKI589925:CKI589930 CUE589925:CUE589930 DEA589925:DEA589930 DNW589925:DNW589930 DXS589925:DXS589930 EHO589925:EHO589930 ERK589925:ERK589930 FBG589925:FBG589930 FLC589925:FLC589930 FUY589925:FUY589930 GEU589925:GEU589930 GOQ589925:GOQ589930 GYM589925:GYM589930 HII589925:HII589930 HSE589925:HSE589930 ICA589925:ICA589930 ILW589925:ILW589930 IVS589925:IVS589930 JFO589925:JFO589930 JPK589925:JPK589930 JZG589925:JZG589930 KJC589925:KJC589930 KSY589925:KSY589930 LCU589925:LCU589930 LMQ589925:LMQ589930 LWM589925:LWM589930 MGI589925:MGI589930 MQE589925:MQE589930 NAA589925:NAA589930 NJW589925:NJW589930 NTS589925:NTS589930 ODO589925:ODO589930 ONK589925:ONK589930 OXG589925:OXG589930 PHC589925:PHC589930 PQY589925:PQY589930 QAU589925:QAU589930 QKQ589925:QKQ589930 QUM589925:QUM589930 REI589925:REI589930 ROE589925:ROE589930 RYA589925:RYA589930 SHW589925:SHW589930 SRS589925:SRS589930 TBO589925:TBO589930 TLK589925:TLK589930 TVG589925:TVG589930 UFC589925:UFC589930 UOY589925:UOY589930 UYU589925:UYU589930 VIQ589925:VIQ589930 VSM589925:VSM589930 WCI589925:WCI589930 WME589925:WME589930 WWA589925:WWA589930 S655461:S655466 JO655461:JO655466 TK655461:TK655466 ADG655461:ADG655466 ANC655461:ANC655466 AWY655461:AWY655466 BGU655461:BGU655466 BQQ655461:BQQ655466 CAM655461:CAM655466 CKI655461:CKI655466 CUE655461:CUE655466 DEA655461:DEA655466 DNW655461:DNW655466 DXS655461:DXS655466 EHO655461:EHO655466 ERK655461:ERK655466 FBG655461:FBG655466 FLC655461:FLC655466 FUY655461:FUY655466 GEU655461:GEU655466 GOQ655461:GOQ655466 GYM655461:GYM655466 HII655461:HII655466 HSE655461:HSE655466 ICA655461:ICA655466 ILW655461:ILW655466 IVS655461:IVS655466 JFO655461:JFO655466 JPK655461:JPK655466 JZG655461:JZG655466 KJC655461:KJC655466 KSY655461:KSY655466 LCU655461:LCU655466 LMQ655461:LMQ655466 LWM655461:LWM655466 MGI655461:MGI655466 MQE655461:MQE655466 NAA655461:NAA655466 NJW655461:NJW655466 NTS655461:NTS655466 ODO655461:ODO655466 ONK655461:ONK655466 OXG655461:OXG655466 PHC655461:PHC655466 PQY655461:PQY655466 QAU655461:QAU655466 QKQ655461:QKQ655466 QUM655461:QUM655466 REI655461:REI655466 ROE655461:ROE655466 RYA655461:RYA655466 SHW655461:SHW655466 SRS655461:SRS655466 TBO655461:TBO655466 TLK655461:TLK655466 TVG655461:TVG655466 UFC655461:UFC655466 UOY655461:UOY655466 UYU655461:UYU655466 VIQ655461:VIQ655466 VSM655461:VSM655466 WCI655461:WCI655466 WME655461:WME655466 WWA655461:WWA655466 S720997:S721002 JO720997:JO721002 TK720997:TK721002 ADG720997:ADG721002 ANC720997:ANC721002 AWY720997:AWY721002 BGU720997:BGU721002 BQQ720997:BQQ721002 CAM720997:CAM721002 CKI720997:CKI721002 CUE720997:CUE721002 DEA720997:DEA721002 DNW720997:DNW721002 DXS720997:DXS721002 EHO720997:EHO721002 ERK720997:ERK721002 FBG720997:FBG721002 FLC720997:FLC721002 FUY720997:FUY721002 GEU720997:GEU721002 GOQ720997:GOQ721002 GYM720997:GYM721002 HII720997:HII721002 HSE720997:HSE721002 ICA720997:ICA721002 ILW720997:ILW721002 IVS720997:IVS721002 JFO720997:JFO721002 JPK720997:JPK721002 JZG720997:JZG721002 KJC720997:KJC721002 KSY720997:KSY721002 LCU720997:LCU721002 LMQ720997:LMQ721002 LWM720997:LWM721002 MGI720997:MGI721002 MQE720997:MQE721002 NAA720997:NAA721002 NJW720997:NJW721002 NTS720997:NTS721002 ODO720997:ODO721002 ONK720997:ONK721002 OXG720997:OXG721002 PHC720997:PHC721002 PQY720997:PQY721002 QAU720997:QAU721002 QKQ720997:QKQ721002 QUM720997:QUM721002 REI720997:REI721002 ROE720997:ROE721002 RYA720997:RYA721002 SHW720997:SHW721002 SRS720997:SRS721002 TBO720997:TBO721002 TLK720997:TLK721002 TVG720997:TVG721002 UFC720997:UFC721002 UOY720997:UOY721002 UYU720997:UYU721002 VIQ720997:VIQ721002 VSM720997:VSM721002 WCI720997:WCI721002 WME720997:WME721002 WWA720997:WWA721002 S786533:S786538 JO786533:JO786538 TK786533:TK786538 ADG786533:ADG786538 ANC786533:ANC786538 AWY786533:AWY786538 BGU786533:BGU786538 BQQ786533:BQQ786538 CAM786533:CAM786538 CKI786533:CKI786538 CUE786533:CUE786538 DEA786533:DEA786538 DNW786533:DNW786538 DXS786533:DXS786538 EHO786533:EHO786538 ERK786533:ERK786538 FBG786533:FBG786538 FLC786533:FLC786538 FUY786533:FUY786538 GEU786533:GEU786538 GOQ786533:GOQ786538 GYM786533:GYM786538 HII786533:HII786538 HSE786533:HSE786538 ICA786533:ICA786538 ILW786533:ILW786538 IVS786533:IVS786538 JFO786533:JFO786538 JPK786533:JPK786538 JZG786533:JZG786538 KJC786533:KJC786538 KSY786533:KSY786538 LCU786533:LCU786538 LMQ786533:LMQ786538 LWM786533:LWM786538 MGI786533:MGI786538 MQE786533:MQE786538 NAA786533:NAA786538 NJW786533:NJW786538 NTS786533:NTS786538 ODO786533:ODO786538 ONK786533:ONK786538 OXG786533:OXG786538 PHC786533:PHC786538 PQY786533:PQY786538 QAU786533:QAU786538 QKQ786533:QKQ786538 QUM786533:QUM786538 REI786533:REI786538 ROE786533:ROE786538 RYA786533:RYA786538 SHW786533:SHW786538 SRS786533:SRS786538 TBO786533:TBO786538 TLK786533:TLK786538 TVG786533:TVG786538 UFC786533:UFC786538 UOY786533:UOY786538 UYU786533:UYU786538 VIQ786533:VIQ786538 VSM786533:VSM786538 WCI786533:WCI786538 WME786533:WME786538 WWA786533:WWA786538 S852069:S852074 JO852069:JO852074 TK852069:TK852074 ADG852069:ADG852074 ANC852069:ANC852074 AWY852069:AWY852074 BGU852069:BGU852074 BQQ852069:BQQ852074 CAM852069:CAM852074 CKI852069:CKI852074 CUE852069:CUE852074 DEA852069:DEA852074 DNW852069:DNW852074 DXS852069:DXS852074 EHO852069:EHO852074 ERK852069:ERK852074 FBG852069:FBG852074 FLC852069:FLC852074 FUY852069:FUY852074 GEU852069:GEU852074 GOQ852069:GOQ852074 GYM852069:GYM852074 HII852069:HII852074 HSE852069:HSE852074 ICA852069:ICA852074 ILW852069:ILW852074 IVS852069:IVS852074 JFO852069:JFO852074 JPK852069:JPK852074 JZG852069:JZG852074 KJC852069:KJC852074 KSY852069:KSY852074 LCU852069:LCU852074 LMQ852069:LMQ852074 LWM852069:LWM852074 MGI852069:MGI852074 MQE852069:MQE852074 NAA852069:NAA852074 NJW852069:NJW852074 NTS852069:NTS852074 ODO852069:ODO852074 ONK852069:ONK852074 OXG852069:OXG852074 PHC852069:PHC852074 PQY852069:PQY852074 QAU852069:QAU852074 QKQ852069:QKQ852074 QUM852069:QUM852074 REI852069:REI852074 ROE852069:ROE852074 RYA852069:RYA852074 SHW852069:SHW852074 SRS852069:SRS852074 TBO852069:TBO852074 TLK852069:TLK852074 TVG852069:TVG852074 UFC852069:UFC852074 UOY852069:UOY852074 UYU852069:UYU852074 VIQ852069:VIQ852074 VSM852069:VSM852074 WCI852069:WCI852074 WME852069:WME852074 WWA852069:WWA852074 S917605:S917610 JO917605:JO917610 TK917605:TK917610 ADG917605:ADG917610 ANC917605:ANC917610 AWY917605:AWY917610 BGU917605:BGU917610 BQQ917605:BQQ917610 CAM917605:CAM917610 CKI917605:CKI917610 CUE917605:CUE917610 DEA917605:DEA917610 DNW917605:DNW917610 DXS917605:DXS917610 EHO917605:EHO917610 ERK917605:ERK917610 FBG917605:FBG917610 FLC917605:FLC917610 FUY917605:FUY917610 GEU917605:GEU917610 GOQ917605:GOQ917610 GYM917605:GYM917610 HII917605:HII917610 HSE917605:HSE917610 ICA917605:ICA917610 ILW917605:ILW917610 IVS917605:IVS917610 JFO917605:JFO917610 JPK917605:JPK917610 JZG917605:JZG917610 KJC917605:KJC917610 KSY917605:KSY917610 LCU917605:LCU917610 LMQ917605:LMQ917610 LWM917605:LWM917610 MGI917605:MGI917610 MQE917605:MQE917610 NAA917605:NAA917610 NJW917605:NJW917610 NTS917605:NTS917610 ODO917605:ODO917610 ONK917605:ONK917610 OXG917605:OXG917610 PHC917605:PHC917610 PQY917605:PQY917610 QAU917605:QAU917610 QKQ917605:QKQ917610 QUM917605:QUM917610 REI917605:REI917610 ROE917605:ROE917610 RYA917605:RYA917610 SHW917605:SHW917610 SRS917605:SRS917610 TBO917605:TBO917610 TLK917605:TLK917610 TVG917605:TVG917610 UFC917605:UFC917610 UOY917605:UOY917610 UYU917605:UYU917610 VIQ917605:VIQ917610 VSM917605:VSM917610 WCI917605:WCI917610 WME917605:WME917610 WWA917605:WWA917610 S983141:S983146 JO983141:JO983146 TK983141:TK983146 ADG983141:ADG983146 ANC983141:ANC983146 AWY983141:AWY983146 BGU983141:BGU983146 BQQ983141:BQQ983146 CAM983141:CAM983146 CKI983141:CKI983146 CUE983141:CUE983146 DEA983141:DEA983146 DNW983141:DNW983146 DXS983141:DXS983146 EHO983141:EHO983146 ERK983141:ERK983146 FBG983141:FBG983146 FLC983141:FLC983146 FUY983141:FUY983146 GEU983141:GEU983146 GOQ983141:GOQ983146 GYM983141:GYM983146 HII983141:HII983146 HSE983141:HSE983146 ICA983141:ICA983146 ILW983141:ILW983146 IVS983141:IVS983146 JFO983141:JFO983146 JPK983141:JPK983146 JZG983141:JZG983146 KJC983141:KJC983146 KSY983141:KSY983146 LCU983141:LCU983146 LMQ983141:LMQ983146 LWM983141:LWM983146 MGI983141:MGI983146 MQE983141:MQE983146 NAA983141:NAA983146 NJW983141:NJW983146 NTS983141:NTS983146 ODO983141:ODO983146 ONK983141:ONK983146 OXG983141:OXG983146 PHC983141:PHC983146 PQY983141:PQY983146 QAU983141:QAU983146 QKQ983141:QKQ983146 QUM983141:QUM983146 REI983141:REI983146 ROE983141:ROE983146 RYA983141:RYA983146 SHW983141:SHW983146 SRS983141:SRS983146 TBO983141:TBO983146 TLK983141:TLK983146 TVG983141:TVG983146 UFC983141:UFC983146 UOY983141:UOY983146 UYU983141:UYU983146 VIQ983141:VIQ983146 VSM983141:VSM983146 WCI983141:WCI983146 WME983141:WME983146 WWA983141:WWA983146" xr:uid="{00000000-0002-0000-0200-000005000000}">
      <formula1>0</formula1>
      <formula2>1</formula2>
    </dataValidation>
  </dataValidations>
  <pageMargins left="0.78740157480314998" right="0.78740157480314998" top="0.78740157480314998" bottom="0.78740157480314998" header="5.7086614173228396" footer="0.59055118110236204"/>
  <pageSetup paperSize="9" scale="78" firstPageNumber="0" fitToHeight="0" orientation="portrait" horizontalDpi="300" verticalDpi="300" r:id="rId1"/>
  <headerFooter alignWithMargins="0">
    <oddHeader>&amp;L_</oddHeader>
    <oddFooter>&amp;LPMv3.0.4&amp;R&amp;P /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5</vt:i4>
      </vt:variant>
    </vt:vector>
  </HeadingPairs>
  <TitlesOfParts>
    <vt:vector size="8" baseType="lpstr">
      <vt:lpstr>OB_TOTAL</vt:lpstr>
      <vt:lpstr>CRONOGRAMA PROPOSTO</vt:lpstr>
      <vt:lpstr>BDI</vt:lpstr>
      <vt:lpstr>BDI!Area_de_impressao</vt:lpstr>
      <vt:lpstr>'CRONOGRAMA PROPOSTO'!Area_de_impressao</vt:lpstr>
      <vt:lpstr>OB_TOTAL!Area_de_impressao</vt:lpstr>
      <vt:lpstr>BDI!Titulos_de_impressao</vt:lpstr>
      <vt:lpstr>OB_TOTAL!Titulos_de_impressao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Schneider</dc:creator>
  <cp:lastModifiedBy>Bernadete Maguirovski dos Santos</cp:lastModifiedBy>
  <cp:lastPrinted>2021-08-31T18:34:13Z</cp:lastPrinted>
  <dcterms:created xsi:type="dcterms:W3CDTF">2020-02-03T13:13:42Z</dcterms:created>
  <dcterms:modified xsi:type="dcterms:W3CDTF">2021-10-07T18:00:14Z</dcterms:modified>
</cp:coreProperties>
</file>